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ols\MSA\MSA 4th\File msa\ลองแจก\"/>
    </mc:Choice>
  </mc:AlternateContent>
  <xr:revisionPtr revIDLastSave="0" documentId="13_ncr:1_{81366D1D-BDF9-4F58-9143-AC062CD0F4DD}" xr6:coauthVersionLast="40" xr6:coauthVersionMax="40" xr10:uidLastSave="{00000000-0000-0000-0000-000000000000}"/>
  <bookViews>
    <workbookView xWindow="240" yWindow="60" windowWidth="19410" windowHeight="8010" xr2:uid="{00000000-000D-0000-FFFF-FFFF00000000}"/>
  </bookViews>
  <sheets>
    <sheet name="msa-Variables" sheetId="1" r:id="rId1"/>
  </sheets>
  <definedNames>
    <definedName name="_xlnm.Print_Area" localSheetId="0">'msa-Variables'!$A$1:$AF$64</definedName>
  </definedNames>
  <calcPr calcId="191029"/>
</workbook>
</file>

<file path=xl/calcChain.xml><?xml version="1.0" encoding="utf-8"?>
<calcChain xmlns="http://schemas.openxmlformats.org/spreadsheetml/2006/main">
  <c r="A28" i="1" l="1"/>
  <c r="A22" i="1"/>
  <c r="A16" i="1"/>
  <c r="A10" i="1"/>
  <c r="D31" i="1"/>
  <c r="D13" i="1" l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D19" i="1"/>
  <c r="E19" i="1"/>
  <c r="F19" i="1"/>
  <c r="G19" i="1"/>
  <c r="H19" i="1"/>
  <c r="I19" i="1"/>
  <c r="J19" i="1"/>
  <c r="K19" i="1"/>
  <c r="L19" i="1"/>
  <c r="M19" i="1"/>
  <c r="D20" i="1"/>
  <c r="E20" i="1"/>
  <c r="F20" i="1"/>
  <c r="G20" i="1"/>
  <c r="H20" i="1"/>
  <c r="I20" i="1"/>
  <c r="J20" i="1"/>
  <c r="K20" i="1"/>
  <c r="L20" i="1"/>
  <c r="M20" i="1"/>
  <c r="D25" i="1"/>
  <c r="E25" i="1"/>
  <c r="F25" i="1"/>
  <c r="G25" i="1"/>
  <c r="H25" i="1"/>
  <c r="I25" i="1"/>
  <c r="J25" i="1"/>
  <c r="K25" i="1"/>
  <c r="L25" i="1"/>
  <c r="M25" i="1"/>
  <c r="D26" i="1"/>
  <c r="E26" i="1"/>
  <c r="F26" i="1"/>
  <c r="G26" i="1"/>
  <c r="H26" i="1"/>
  <c r="I26" i="1"/>
  <c r="J26" i="1"/>
  <c r="K26" i="1"/>
  <c r="L26" i="1"/>
  <c r="M26" i="1"/>
  <c r="E31" i="1"/>
  <c r="F31" i="1"/>
  <c r="G31" i="1"/>
  <c r="H31" i="1"/>
  <c r="I31" i="1"/>
  <c r="J31" i="1"/>
  <c r="K31" i="1"/>
  <c r="L31" i="1"/>
  <c r="M31" i="1"/>
  <c r="D32" i="1"/>
  <c r="E32" i="1"/>
  <c r="F32" i="1"/>
  <c r="G32" i="1"/>
  <c r="H32" i="1"/>
  <c r="I32" i="1"/>
  <c r="J32" i="1"/>
  <c r="K32" i="1"/>
  <c r="L32" i="1"/>
  <c r="M32" i="1"/>
  <c r="P42" i="1"/>
  <c r="P43" i="1" s="1"/>
  <c r="J43" i="1"/>
  <c r="P45" i="1"/>
  <c r="P46" i="1" s="1"/>
  <c r="P49" i="1"/>
  <c r="P50" i="1" s="1"/>
  <c r="P54" i="1" l="1"/>
  <c r="P51" i="1"/>
  <c r="P44" i="1"/>
  <c r="J33" i="1"/>
  <c r="Y48" i="1" s="1"/>
  <c r="I33" i="1"/>
  <c r="X48" i="1" s="1"/>
  <c r="G33" i="1"/>
  <c r="V48" i="1" s="1"/>
  <c r="H33" i="1"/>
  <c r="W48" i="1" s="1"/>
  <c r="P57" i="1"/>
  <c r="P56" i="1"/>
  <c r="O25" i="1"/>
  <c r="K33" i="1"/>
  <c r="Z48" i="1" s="1"/>
  <c r="O13" i="1"/>
  <c r="F33" i="1"/>
  <c r="U48" i="1" s="1"/>
  <c r="O26" i="1"/>
  <c r="M33" i="1"/>
  <c r="AB48" i="1" s="1"/>
  <c r="E33" i="1"/>
  <c r="T48" i="1" s="1"/>
  <c r="L33" i="1"/>
  <c r="AA48" i="1" s="1"/>
  <c r="O14" i="1"/>
  <c r="G39" i="1"/>
  <c r="O19" i="1"/>
  <c r="P48" i="1"/>
  <c r="P47" i="1"/>
  <c r="H48" i="1" s="1"/>
  <c r="D33" i="1"/>
  <c r="S48" i="1" s="1"/>
  <c r="P58" i="1"/>
  <c r="O20" i="1"/>
  <c r="O31" i="1"/>
  <c r="O32" i="1"/>
  <c r="P55" i="1"/>
  <c r="P53" i="1"/>
  <c r="H44" i="1"/>
  <c r="P52" i="1"/>
  <c r="I39" i="1"/>
  <c r="H39" i="1"/>
  <c r="O36" i="1" l="1"/>
  <c r="H58" i="1"/>
  <c r="O34" i="1"/>
  <c r="F55" i="1" s="1"/>
  <c r="O33" i="1"/>
  <c r="O35" i="1"/>
  <c r="O37" i="1" s="1"/>
  <c r="X47" i="1" s="1"/>
  <c r="O38" i="1" l="1"/>
  <c r="F44" i="1"/>
  <c r="F47" i="1" s="1"/>
  <c r="F51" i="1" s="1"/>
  <c r="V47" i="1"/>
  <c r="U47" i="1"/>
  <c r="AA47" i="1"/>
  <c r="T47" i="1"/>
  <c r="Y47" i="1"/>
  <c r="W47" i="1"/>
  <c r="AB47" i="1"/>
  <c r="Z47" i="1"/>
  <c r="S47" i="1"/>
  <c r="N58" i="1" l="1"/>
  <c r="F58" i="1"/>
  <c r="N44" i="1" l="1"/>
  <c r="N55" i="1"/>
  <c r="N46" i="1"/>
  <c r="N51" i="1"/>
  <c r="M63" i="1" l="1"/>
  <c r="M61" i="1"/>
  <c r="M62" i="1"/>
</calcChain>
</file>

<file path=xl/sharedStrings.xml><?xml version="1.0" encoding="utf-8"?>
<sst xmlns="http://schemas.openxmlformats.org/spreadsheetml/2006/main" count="166" uniqueCount="132">
  <si>
    <t>Reject</t>
  </si>
  <si>
    <t>ค่า ndc เป็นสัดส่วนของความผันแปรของผลิตภัณฑ์กับความไม่แน่นอนในการวัดต้องมากกว่า 5</t>
  </si>
  <si>
    <t>Improve</t>
  </si>
  <si>
    <t>ถือว่าระบบเครื่องมือวัดนี้ไม่สามารถยอมรับต้องทำการแก้ไขปรับปรุง (Reject.)</t>
  </si>
  <si>
    <t>Pass</t>
  </si>
  <si>
    <t>ถือว่าระบบเครื่องมือวัดนี้สามารถยอมรับหรือไม่ยอมรับต้องทำการแก้ไขปรับปรุง (Accept or improve)</t>
  </si>
  <si>
    <t>ถือว่าระบบเครื่องมือวัดนี้สามารถยอมรับได้ (Accept.)</t>
  </si>
  <si>
    <t>Judgement</t>
  </si>
  <si>
    <t>The %R&amp;R and ndc value is:</t>
  </si>
  <si>
    <t>=</t>
  </si>
  <si>
    <t>1.41(PV/R&amp;R)</t>
  </si>
  <si>
    <t>ndc</t>
  </si>
  <si>
    <r>
      <t>(R&amp;R</t>
    </r>
    <r>
      <rPr>
        <vertAlign val="superscript"/>
        <sz val="12"/>
        <rFont val="AngsanaUPC"/>
        <family val="1"/>
        <charset val="222"/>
      </rPr>
      <t>2</t>
    </r>
    <r>
      <rPr>
        <b/>
        <sz val="12"/>
        <rFont val="AngsanaUPC"/>
        <family val="1"/>
        <charset val="222"/>
      </rPr>
      <t>+PV</t>
    </r>
    <r>
      <rPr>
        <vertAlign val="superscript"/>
        <sz val="12"/>
        <rFont val="AngsanaUPC"/>
        <family val="1"/>
        <charset val="222"/>
      </rPr>
      <t>2</t>
    </r>
    <r>
      <rPr>
        <b/>
        <sz val="12"/>
        <rFont val="AngsanaUPC"/>
        <family val="1"/>
        <charset val="222"/>
      </rPr>
      <t>)</t>
    </r>
    <r>
      <rPr>
        <vertAlign val="superscript"/>
        <sz val="12"/>
        <rFont val="AngsanaUPC"/>
        <family val="1"/>
        <charset val="222"/>
      </rPr>
      <t/>
    </r>
  </si>
  <si>
    <t>TV</t>
  </si>
  <si>
    <t>number of distinct categories(ndc)</t>
  </si>
  <si>
    <t xml:space="preserve">Total Variation(TV) </t>
  </si>
  <si>
    <t>%</t>
  </si>
  <si>
    <t>100(PV/TV)</t>
  </si>
  <si>
    <t>%PV</t>
  </si>
  <si>
    <r>
      <t>R</t>
    </r>
    <r>
      <rPr>
        <vertAlign val="subscript"/>
        <sz val="12"/>
        <rFont val="AngsanaUPC"/>
        <family val="1"/>
        <charset val="222"/>
      </rPr>
      <t xml:space="preserve">P </t>
    </r>
    <r>
      <rPr>
        <sz val="12"/>
        <rFont val="AngsanaUPC"/>
        <family val="1"/>
        <charset val="222"/>
      </rPr>
      <t>* K</t>
    </r>
    <r>
      <rPr>
        <vertAlign val="subscript"/>
        <sz val="12"/>
        <rFont val="AngsanaUPC"/>
        <family val="1"/>
        <charset val="222"/>
      </rPr>
      <t>3</t>
    </r>
  </si>
  <si>
    <t>PV</t>
  </si>
  <si>
    <t>Part Variation(PV)</t>
  </si>
  <si>
    <t>100(R&amp;R/TV)</t>
  </si>
  <si>
    <t>%R&amp;R</t>
  </si>
  <si>
    <r>
      <t>(EV</t>
    </r>
    <r>
      <rPr>
        <vertAlign val="superscript"/>
        <sz val="12"/>
        <rFont val="AngsanaUPC"/>
        <family val="1"/>
        <charset val="222"/>
      </rPr>
      <t>2</t>
    </r>
    <r>
      <rPr>
        <b/>
        <sz val="12"/>
        <rFont val="AngsanaUPC"/>
        <family val="1"/>
        <charset val="222"/>
      </rPr>
      <t>+AV</t>
    </r>
    <r>
      <rPr>
        <vertAlign val="superscript"/>
        <sz val="12"/>
        <rFont val="AngsanaUPC"/>
        <family val="1"/>
        <charset val="222"/>
      </rPr>
      <t>2</t>
    </r>
    <r>
      <rPr>
        <b/>
        <sz val="12"/>
        <rFont val="AngsanaUPC"/>
        <family val="1"/>
        <charset val="222"/>
      </rPr>
      <t>)</t>
    </r>
  </si>
  <si>
    <t>R&amp;R</t>
  </si>
  <si>
    <r>
      <t>K</t>
    </r>
    <r>
      <rPr>
        <b/>
        <i/>
        <vertAlign val="subscript"/>
        <sz val="12"/>
        <rFont val="AngsanaUPC"/>
        <family val="1"/>
        <charset val="222"/>
      </rPr>
      <t>3</t>
    </r>
  </si>
  <si>
    <t>Samples</t>
  </si>
  <si>
    <t>Repeatatbility  &amp; Reproducibility(R&amp;R)</t>
  </si>
  <si>
    <t>r = Number of trials.</t>
  </si>
  <si>
    <t>n = Number of sample</t>
  </si>
  <si>
    <r>
      <t>(X</t>
    </r>
    <r>
      <rPr>
        <vertAlign val="subscript"/>
        <sz val="12"/>
        <rFont val="AngsanaUPC"/>
        <family val="1"/>
        <charset val="222"/>
      </rPr>
      <t>diff</t>
    </r>
    <r>
      <rPr>
        <b/>
        <sz val="12"/>
        <rFont val="AngsanaUPC"/>
        <family val="1"/>
        <charset val="222"/>
      </rPr>
      <t>*k</t>
    </r>
    <r>
      <rPr>
        <vertAlign val="subscript"/>
        <sz val="12"/>
        <rFont val="AngsanaUPC"/>
        <family val="1"/>
        <charset val="222"/>
      </rPr>
      <t>2</t>
    </r>
    <r>
      <rPr>
        <b/>
        <sz val="12"/>
        <rFont val="AngsanaUPC"/>
        <family val="1"/>
        <charset val="222"/>
      </rPr>
      <t>)</t>
    </r>
    <r>
      <rPr>
        <vertAlign val="superscript"/>
        <sz val="12"/>
        <rFont val="AngsanaUPC"/>
        <family val="1"/>
        <charset val="222"/>
      </rPr>
      <t>2</t>
    </r>
    <r>
      <rPr>
        <b/>
        <sz val="12"/>
        <rFont val="AngsanaUPC"/>
        <family val="1"/>
        <charset val="222"/>
      </rPr>
      <t>-(EV</t>
    </r>
    <r>
      <rPr>
        <vertAlign val="superscript"/>
        <sz val="12"/>
        <rFont val="AngsanaUPC"/>
        <family val="1"/>
        <charset val="222"/>
      </rPr>
      <t>2</t>
    </r>
    <r>
      <rPr>
        <b/>
        <sz val="12"/>
        <rFont val="AngsanaUPC"/>
        <family val="1"/>
        <charset val="222"/>
      </rPr>
      <t>/nr)</t>
    </r>
  </si>
  <si>
    <t>AV</t>
  </si>
  <si>
    <t>100(AV/TV)</t>
  </si>
  <si>
    <t>%AV</t>
  </si>
  <si>
    <r>
      <t>K</t>
    </r>
    <r>
      <rPr>
        <b/>
        <i/>
        <vertAlign val="subscript"/>
        <sz val="12"/>
        <rFont val="AngsanaUPC"/>
        <family val="1"/>
        <charset val="222"/>
      </rPr>
      <t>2</t>
    </r>
  </si>
  <si>
    <t>Appr</t>
  </si>
  <si>
    <t>Appraiser Variation(AV)</t>
  </si>
  <si>
    <t xml:space="preserve">Reproducibility </t>
  </si>
  <si>
    <t>100(EV/TV)</t>
  </si>
  <si>
    <t>%EV</t>
  </si>
  <si>
    <r>
      <t xml:space="preserve">   R  * K</t>
    </r>
    <r>
      <rPr>
        <vertAlign val="subscript"/>
        <sz val="12"/>
        <rFont val="AngsanaUPC"/>
        <family val="1"/>
        <charset val="222"/>
      </rPr>
      <t>1</t>
    </r>
  </si>
  <si>
    <t>EV</t>
  </si>
  <si>
    <r>
      <t>K</t>
    </r>
    <r>
      <rPr>
        <b/>
        <i/>
        <vertAlign val="subscript"/>
        <sz val="12"/>
        <rFont val="AngsanaUPC"/>
        <family val="1"/>
        <charset val="222"/>
      </rPr>
      <t>1</t>
    </r>
  </si>
  <si>
    <t>Trials</t>
  </si>
  <si>
    <t>Instrument Variation (EV)</t>
  </si>
  <si>
    <t xml:space="preserve"> = </t>
  </si>
  <si>
    <t xml:space="preserve">Repeatatbility </t>
  </si>
  <si>
    <t>%Tolerance(Tol)</t>
  </si>
  <si>
    <t>Measurement Factors Analysis</t>
  </si>
  <si>
    <t>X - A2*R</t>
  </si>
  <si>
    <r>
      <t>LCL</t>
    </r>
    <r>
      <rPr>
        <b/>
        <vertAlign val="subscript"/>
        <sz val="12"/>
        <rFont val="AngsanaUPC"/>
        <family val="1"/>
        <charset val="222"/>
      </rPr>
      <t>x</t>
    </r>
    <r>
      <rPr>
        <b/>
        <sz val="12"/>
        <rFont val="AngsanaUPC"/>
        <family val="1"/>
        <charset val="222"/>
      </rPr>
      <t xml:space="preserve"> = </t>
    </r>
  </si>
  <si>
    <t xml:space="preserve"> X + A2*R</t>
  </si>
  <si>
    <r>
      <t>UCL</t>
    </r>
    <r>
      <rPr>
        <b/>
        <vertAlign val="subscript"/>
        <sz val="12"/>
        <rFont val="AngsanaUPC"/>
        <family val="1"/>
        <charset val="222"/>
      </rPr>
      <t>x</t>
    </r>
    <r>
      <rPr>
        <b/>
        <sz val="12"/>
        <rFont val="AngsanaUPC"/>
        <family val="1"/>
        <charset val="222"/>
      </rPr>
      <t xml:space="preserve"> =</t>
    </r>
  </si>
  <si>
    <t>*K1=5.15/d2  ; g=1</t>
  </si>
  <si>
    <r>
      <t xml:space="preserve"> R x D</t>
    </r>
    <r>
      <rPr>
        <b/>
        <vertAlign val="subscript"/>
        <sz val="12"/>
        <rFont val="AngsanaUPC"/>
        <family val="1"/>
        <charset val="222"/>
      </rPr>
      <t>3</t>
    </r>
    <r>
      <rPr>
        <b/>
        <sz val="12"/>
        <rFont val="AngsanaUPC"/>
        <family val="1"/>
        <charset val="222"/>
      </rPr>
      <t>=</t>
    </r>
  </si>
  <si>
    <r>
      <t>LCL</t>
    </r>
    <r>
      <rPr>
        <vertAlign val="subscript"/>
        <sz val="12"/>
        <rFont val="AngsanaUPC"/>
        <family val="1"/>
        <charset val="222"/>
      </rPr>
      <t>R</t>
    </r>
    <r>
      <rPr>
        <b/>
        <sz val="12"/>
        <rFont val="AngsanaUPC"/>
        <family val="1"/>
        <charset val="222"/>
      </rPr>
      <t>=</t>
    </r>
  </si>
  <si>
    <r>
      <t xml:space="preserve"> R x D</t>
    </r>
    <r>
      <rPr>
        <b/>
        <vertAlign val="subscript"/>
        <sz val="12"/>
        <rFont val="AngsanaUPC"/>
        <family val="1"/>
        <charset val="222"/>
      </rPr>
      <t>4</t>
    </r>
    <r>
      <rPr>
        <b/>
        <sz val="12"/>
        <rFont val="AngsanaUPC"/>
        <family val="1"/>
        <charset val="222"/>
      </rPr>
      <t>=</t>
    </r>
  </si>
  <si>
    <r>
      <t>UCL</t>
    </r>
    <r>
      <rPr>
        <vertAlign val="subscript"/>
        <sz val="12"/>
        <rFont val="AngsanaUPC"/>
        <family val="1"/>
        <charset val="222"/>
      </rPr>
      <t>R</t>
    </r>
    <r>
      <rPr>
        <b/>
        <sz val="12"/>
        <rFont val="AngsanaUPC"/>
        <family val="1"/>
        <charset val="222"/>
      </rPr>
      <t>=</t>
    </r>
  </si>
  <si>
    <t>*K1=5.15/d2  ; g&gt;15</t>
  </si>
  <si>
    <t>Xmax-Xmin =</t>
  </si>
  <si>
    <r>
      <t>X</t>
    </r>
    <r>
      <rPr>
        <b/>
        <vertAlign val="subscript"/>
        <sz val="12"/>
        <rFont val="AngsanaUPC"/>
        <family val="1"/>
        <charset val="222"/>
      </rPr>
      <t>Diff</t>
    </r>
    <r>
      <rPr>
        <b/>
        <sz val="12"/>
        <rFont val="AngsanaUPC"/>
        <family val="1"/>
        <charset val="222"/>
      </rPr>
      <t>=</t>
    </r>
  </si>
  <si>
    <t>D4</t>
  </si>
  <si>
    <t>D3</t>
  </si>
  <si>
    <t>A2</t>
  </si>
  <si>
    <t>Trials.</t>
  </si>
  <si>
    <r>
      <t>(R</t>
    </r>
    <r>
      <rPr>
        <b/>
        <vertAlign val="subscript"/>
        <sz val="12"/>
        <rFont val="AngsanaUPC"/>
        <family val="1"/>
        <charset val="222"/>
      </rPr>
      <t>A</t>
    </r>
    <r>
      <rPr>
        <b/>
        <sz val="12"/>
        <rFont val="AngsanaUPC"/>
        <family val="1"/>
        <charset val="222"/>
      </rPr>
      <t>+R</t>
    </r>
    <r>
      <rPr>
        <b/>
        <vertAlign val="subscript"/>
        <sz val="12"/>
        <rFont val="AngsanaUPC"/>
        <family val="1"/>
        <charset val="222"/>
      </rPr>
      <t>B</t>
    </r>
    <r>
      <rPr>
        <b/>
        <sz val="12"/>
        <rFont val="AngsanaUPC"/>
        <family val="1"/>
        <charset val="222"/>
      </rPr>
      <t>+R</t>
    </r>
    <r>
      <rPr>
        <b/>
        <vertAlign val="subscript"/>
        <sz val="12"/>
        <rFont val="AngsanaUPC"/>
        <family val="1"/>
        <charset val="222"/>
      </rPr>
      <t>C</t>
    </r>
    <r>
      <rPr>
        <b/>
        <sz val="12"/>
        <rFont val="AngsanaUPC"/>
        <family val="1"/>
        <charset val="222"/>
      </rPr>
      <t>+R</t>
    </r>
    <r>
      <rPr>
        <b/>
        <vertAlign val="subscript"/>
        <sz val="12"/>
        <rFont val="AngsanaUPC"/>
        <family val="1"/>
        <charset val="222"/>
      </rPr>
      <t>D</t>
    </r>
    <r>
      <rPr>
        <b/>
        <sz val="12"/>
        <rFont val="AngsanaUPC"/>
        <family val="1"/>
        <charset val="222"/>
      </rPr>
      <t>)/Appraiser =</t>
    </r>
  </si>
  <si>
    <t>R=</t>
  </si>
  <si>
    <t>RESULTS</t>
  </si>
  <si>
    <t xml:space="preserve">A2 and D3 and D4 are constant Value received from staitstical table </t>
  </si>
  <si>
    <r>
      <t>R</t>
    </r>
    <r>
      <rPr>
        <b/>
        <vertAlign val="subscript"/>
        <sz val="12"/>
        <rFont val="AngsanaUPC"/>
        <family val="1"/>
        <charset val="222"/>
      </rPr>
      <t>P</t>
    </r>
    <r>
      <rPr>
        <b/>
        <sz val="12"/>
        <rFont val="AngsanaUPC"/>
        <family val="1"/>
        <charset val="222"/>
      </rPr>
      <t>=</t>
    </r>
  </si>
  <si>
    <r>
      <t>X</t>
    </r>
    <r>
      <rPr>
        <b/>
        <vertAlign val="subscript"/>
        <sz val="12"/>
        <rFont val="AngsanaUPC"/>
        <family val="1"/>
        <charset val="222"/>
      </rPr>
      <t>s</t>
    </r>
    <r>
      <rPr>
        <b/>
        <sz val="12"/>
        <rFont val="AngsanaUPC"/>
        <family val="1"/>
        <charset val="222"/>
      </rPr>
      <t>=</t>
    </r>
  </si>
  <si>
    <t>X=</t>
  </si>
  <si>
    <t>Average Sample</t>
  </si>
  <si>
    <r>
      <t>R</t>
    </r>
    <r>
      <rPr>
        <b/>
        <vertAlign val="subscript"/>
        <sz val="12"/>
        <rFont val="AngsanaUPC"/>
        <family val="1"/>
        <charset val="222"/>
      </rPr>
      <t>D</t>
    </r>
    <r>
      <rPr>
        <b/>
        <sz val="12"/>
        <rFont val="AngsanaUPC"/>
        <family val="1"/>
        <charset val="222"/>
      </rPr>
      <t>=</t>
    </r>
  </si>
  <si>
    <t>Range</t>
  </si>
  <si>
    <r>
      <t>X</t>
    </r>
    <r>
      <rPr>
        <b/>
        <vertAlign val="subscript"/>
        <sz val="12"/>
        <rFont val="AngsanaUPC"/>
        <family val="1"/>
        <charset val="222"/>
      </rPr>
      <t>D</t>
    </r>
    <r>
      <rPr>
        <b/>
        <sz val="12"/>
        <rFont val="AngsanaUPC"/>
        <family val="1"/>
        <charset val="222"/>
      </rPr>
      <t>=</t>
    </r>
  </si>
  <si>
    <t>Averange( D)</t>
  </si>
  <si>
    <t>n</t>
  </si>
  <si>
    <t>Averange</t>
  </si>
  <si>
    <t>Instument No.:</t>
  </si>
  <si>
    <r>
      <t>R</t>
    </r>
    <r>
      <rPr>
        <b/>
        <vertAlign val="subscript"/>
        <sz val="12"/>
        <rFont val="AngsanaUPC"/>
        <family val="1"/>
        <charset val="222"/>
      </rPr>
      <t>C</t>
    </r>
    <r>
      <rPr>
        <b/>
        <sz val="12"/>
        <rFont val="AngsanaUPC"/>
        <family val="1"/>
        <charset val="222"/>
      </rPr>
      <t>=</t>
    </r>
  </si>
  <si>
    <r>
      <t>X</t>
    </r>
    <r>
      <rPr>
        <b/>
        <vertAlign val="subscript"/>
        <sz val="12"/>
        <rFont val="AngsanaUPC"/>
        <family val="1"/>
        <charset val="222"/>
      </rPr>
      <t>C</t>
    </r>
    <r>
      <rPr>
        <b/>
        <sz val="12"/>
        <rFont val="AngsanaUPC"/>
        <family val="1"/>
        <charset val="222"/>
      </rPr>
      <t>=</t>
    </r>
  </si>
  <si>
    <t>Averange( C)</t>
  </si>
  <si>
    <t>&gt;15</t>
  </si>
  <si>
    <r>
      <t>R</t>
    </r>
    <r>
      <rPr>
        <b/>
        <vertAlign val="subscript"/>
        <sz val="12"/>
        <rFont val="AngsanaUPC"/>
        <family val="1"/>
        <charset val="222"/>
      </rPr>
      <t>B</t>
    </r>
    <r>
      <rPr>
        <b/>
        <sz val="12"/>
        <rFont val="AngsanaUPC"/>
        <family val="1"/>
        <charset val="222"/>
      </rPr>
      <t>=</t>
    </r>
  </si>
  <si>
    <r>
      <t>X</t>
    </r>
    <r>
      <rPr>
        <b/>
        <vertAlign val="subscript"/>
        <sz val="12"/>
        <rFont val="AngsanaUPC"/>
        <family val="1"/>
        <charset val="222"/>
      </rPr>
      <t>B</t>
    </r>
    <r>
      <rPr>
        <b/>
        <sz val="12"/>
        <rFont val="AngsanaUPC"/>
        <family val="1"/>
        <charset val="222"/>
      </rPr>
      <t>=</t>
    </r>
  </si>
  <si>
    <t>Averange( B)</t>
  </si>
  <si>
    <r>
      <t>R</t>
    </r>
    <r>
      <rPr>
        <b/>
        <vertAlign val="subscript"/>
        <sz val="12"/>
        <rFont val="AngsanaUPC"/>
        <family val="1"/>
        <charset val="222"/>
      </rPr>
      <t>A</t>
    </r>
    <r>
      <rPr>
        <b/>
        <sz val="12"/>
        <rFont val="AngsanaUPC"/>
        <family val="1"/>
        <charset val="222"/>
      </rPr>
      <t>=</t>
    </r>
  </si>
  <si>
    <r>
      <t>X</t>
    </r>
    <r>
      <rPr>
        <b/>
        <vertAlign val="subscript"/>
        <sz val="12"/>
        <rFont val="AngsanaUPC"/>
        <family val="1"/>
        <charset val="222"/>
      </rPr>
      <t>A</t>
    </r>
    <r>
      <rPr>
        <b/>
        <sz val="12"/>
        <rFont val="AngsanaUPC"/>
        <family val="1"/>
        <charset val="222"/>
      </rPr>
      <t>=</t>
    </r>
  </si>
  <si>
    <t>Averange( A)</t>
  </si>
  <si>
    <t>Sample</t>
  </si>
  <si>
    <t>Appraiser/Trial</t>
  </si>
  <si>
    <t>Persons.</t>
  </si>
  <si>
    <t>Appraiser:</t>
  </si>
  <si>
    <t>Date Performed:</t>
  </si>
  <si>
    <t>Cheracteristic Class:</t>
  </si>
  <si>
    <t>-</t>
  </si>
  <si>
    <t>Appraiser D:</t>
  </si>
  <si>
    <t xml:space="preserve">   Pcs.     </t>
  </si>
  <si>
    <t xml:space="preserve">Sample:        </t>
  </si>
  <si>
    <t>Times.</t>
  </si>
  <si>
    <t>APPROVED  BY.</t>
  </si>
  <si>
    <t>รัตนา</t>
  </si>
  <si>
    <t>Appraiser C:</t>
  </si>
  <si>
    <t>Resulotion:</t>
  </si>
  <si>
    <t>Cheracteristic/Specification</t>
  </si>
  <si>
    <t>g</t>
  </si>
  <si>
    <t>วิชิต</t>
  </si>
  <si>
    <t>Appraiser B:</t>
  </si>
  <si>
    <t>Serial Number:</t>
  </si>
  <si>
    <t>CHECKED    BY.</t>
  </si>
  <si>
    <t>วีระเดช</t>
  </si>
  <si>
    <t>Appraiser A:</t>
  </si>
  <si>
    <t>VERNIER</t>
  </si>
  <si>
    <t>Instument Name:</t>
  </si>
  <si>
    <t>BOBBIN WITH PIN</t>
  </si>
  <si>
    <t>PART  NO. :</t>
  </si>
  <si>
    <t>UCLr</t>
  </si>
  <si>
    <t>X bar</t>
  </si>
  <si>
    <t>BIG Q TRAINING CO., LTD.</t>
  </si>
  <si>
    <t>PART  Name. :</t>
  </si>
  <si>
    <t>Gage Repeatability &amp; Reproducibility</t>
  </si>
  <si>
    <t>สมคิด</t>
  </si>
  <si>
    <t>m</t>
  </si>
  <si>
    <r>
      <t xml:space="preserve">%R&amp;R  </t>
    </r>
    <r>
      <rPr>
        <b/>
        <sz val="12"/>
        <rFont val="Tahoma"/>
        <family val="2"/>
      </rPr>
      <t>≤</t>
    </r>
    <r>
      <rPr>
        <b/>
        <sz val="12"/>
        <rFont val="AngsanaUPC"/>
        <family val="1"/>
        <charset val="222"/>
      </rPr>
      <t xml:space="preserve"> 10 %                     </t>
    </r>
  </si>
  <si>
    <t xml:space="preserve">10%     &lt; %R&amp;R &lt; 30 %    </t>
  </si>
  <si>
    <r>
      <t xml:space="preserve">%R&amp;R  </t>
    </r>
    <r>
      <rPr>
        <b/>
        <sz val="12"/>
        <rFont val="Tahoma"/>
        <family val="2"/>
      </rPr>
      <t>≥</t>
    </r>
    <r>
      <rPr>
        <b/>
        <sz val="12"/>
        <rFont val="AngsanaUPC"/>
        <family val="1"/>
        <charset val="222"/>
      </rPr>
      <t xml:space="preserve"> 30 %                    </t>
    </r>
  </si>
  <si>
    <r>
      <t>d</t>
    </r>
    <r>
      <rPr>
        <vertAlign val="subscript"/>
        <sz val="12"/>
        <color theme="0"/>
        <rFont val="標楷體"/>
        <family val="4"/>
        <charset val="136"/>
      </rPr>
      <t>2</t>
    </r>
  </si>
  <si>
    <r>
      <t>A</t>
    </r>
    <r>
      <rPr>
        <vertAlign val="subscript"/>
        <sz val="12"/>
        <color theme="0"/>
        <rFont val="Times New Roman"/>
        <family val="1"/>
      </rPr>
      <t>2</t>
    </r>
  </si>
  <si>
    <r>
      <t>D</t>
    </r>
    <r>
      <rPr>
        <vertAlign val="subscript"/>
        <sz val="12"/>
        <color theme="0"/>
        <rFont val="Times New Roman"/>
        <family val="1"/>
      </rPr>
      <t>3</t>
    </r>
  </si>
  <si>
    <r>
      <t>D</t>
    </r>
    <r>
      <rPr>
        <vertAlign val="subscript"/>
        <sz val="12"/>
        <color theme="0"/>
        <rFont val="Times New Roman"/>
        <family val="1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</si>
</sst>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00"/>
    <numFmt numFmtId="188" formatCode="0.0"/>
    <numFmt numFmtId="189" formatCode="0.0000"/>
    <numFmt numFmtId="190" formatCode="0.00000"/>
  </numFmts>
  <fonts count="36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b/>
      <i/>
      <sz val="24"/>
      <color indexed="18"/>
      <name val="Cordia New"/>
      <charset val="222"/>
    </font>
    <font>
      <b/>
      <sz val="32"/>
      <name val="Arial"/>
      <family val="2"/>
    </font>
    <font>
      <b/>
      <sz val="16"/>
      <name val="AngsanaUPC"/>
      <family val="1"/>
      <charset val="222"/>
    </font>
    <font>
      <b/>
      <sz val="16"/>
      <name val="Webdings"/>
      <family val="1"/>
      <charset val="2"/>
    </font>
    <font>
      <b/>
      <sz val="12"/>
      <color indexed="9"/>
      <name val="AngsanaUPC"/>
      <family val="1"/>
      <charset val="222"/>
    </font>
    <font>
      <sz val="10"/>
      <name val="Arial"/>
    </font>
    <font>
      <vertAlign val="superscript"/>
      <sz val="12"/>
      <name val="AngsanaUPC"/>
      <family val="1"/>
      <charset val="222"/>
    </font>
    <font>
      <sz val="12"/>
      <name val="Times New Roman"/>
      <family val="1"/>
    </font>
    <font>
      <vertAlign val="subscript"/>
      <sz val="12"/>
      <name val="AngsanaUPC"/>
      <family val="1"/>
      <charset val="222"/>
    </font>
    <font>
      <sz val="12"/>
      <name val="AngsanaUPC"/>
      <family val="1"/>
      <charset val="222"/>
    </font>
    <font>
      <b/>
      <i/>
      <sz val="12"/>
      <name val="AngsanaUPC"/>
      <family val="1"/>
      <charset val="222"/>
    </font>
    <font>
      <b/>
      <i/>
      <vertAlign val="subscript"/>
      <sz val="12"/>
      <name val="AngsanaUPC"/>
      <family val="1"/>
      <charset val="222"/>
    </font>
    <font>
      <b/>
      <vertAlign val="subscript"/>
      <sz val="12"/>
      <name val="AngsanaUPC"/>
      <family val="1"/>
      <charset val="222"/>
    </font>
    <font>
      <sz val="12"/>
      <color indexed="12"/>
      <name val="AngsanaUPC"/>
      <family val="1"/>
      <charset val="222"/>
    </font>
    <font>
      <b/>
      <sz val="12"/>
      <color indexed="44"/>
      <name val="AngsanaUPC"/>
      <family val="1"/>
      <charset val="222"/>
    </font>
    <font>
      <b/>
      <sz val="14"/>
      <name val="Angsana New"/>
      <family val="1"/>
    </font>
    <font>
      <b/>
      <sz val="12"/>
      <color indexed="12"/>
      <name val="AngsanaUPC"/>
      <family val="1"/>
      <charset val="222"/>
    </font>
    <font>
      <b/>
      <sz val="14"/>
      <color theme="0" tint="-0.34998626667073579"/>
      <name val="AngsanaUPC"/>
      <family val="1"/>
      <charset val="222"/>
    </font>
    <font>
      <b/>
      <sz val="20"/>
      <name val="AngsanaUPC"/>
      <family val="1"/>
    </font>
    <font>
      <b/>
      <sz val="12"/>
      <color theme="0"/>
      <name val="AngsanaUPC"/>
      <family val="1"/>
      <charset val="222"/>
    </font>
    <font>
      <b/>
      <sz val="14"/>
      <color theme="0"/>
      <name val="AngsanaUPC"/>
      <family val="1"/>
      <charset val="222"/>
    </font>
    <font>
      <b/>
      <sz val="14"/>
      <color theme="0"/>
      <name val="Angsana New"/>
      <family val="1"/>
      <charset val="222"/>
    </font>
    <font>
      <sz val="10"/>
      <color indexed="12"/>
      <name val="Arial"/>
      <family val="2"/>
    </font>
    <font>
      <b/>
      <sz val="12"/>
      <name val="Tahoma"/>
      <family val="2"/>
    </font>
    <font>
      <sz val="12"/>
      <color theme="0"/>
      <name val="標楷體"/>
      <family val="4"/>
      <charset val="222"/>
    </font>
    <font>
      <vertAlign val="subscript"/>
      <sz val="12"/>
      <color theme="0"/>
      <name val="標楷體"/>
      <family val="4"/>
      <charset val="136"/>
    </font>
    <font>
      <sz val="14"/>
      <color theme="0"/>
      <name val="Cordia New"/>
      <family val="2"/>
    </font>
    <font>
      <vertAlign val="subscript"/>
      <sz val="12"/>
      <color theme="0"/>
      <name val="Times New Roman"/>
      <family val="1"/>
    </font>
    <font>
      <sz val="12"/>
      <color theme="0"/>
      <name val="Times New Roman"/>
      <family val="1"/>
      <charset val="222"/>
    </font>
    <font>
      <b/>
      <sz val="14"/>
      <color theme="0"/>
      <name val="Webdings"/>
      <family val="1"/>
      <charset val="222"/>
    </font>
    <font>
      <b/>
      <sz val="12"/>
      <color theme="0"/>
      <name val="MS Outlook"/>
      <charset val="2"/>
    </font>
    <font>
      <sz val="14"/>
      <color theme="0"/>
      <name val="Webdings"/>
      <family val="1"/>
      <charset val="22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37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3" fillId="0" borderId="20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left" vertic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2" fontId="30" fillId="0" borderId="0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horizontal="left" vertical="center"/>
      <protection hidden="1"/>
    </xf>
    <xf numFmtId="0" fontId="3" fillId="0" borderId="26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4" borderId="6" xfId="0" quotePrefix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187" fontId="3" fillId="0" borderId="5" xfId="0" applyNumberFormat="1" applyFont="1" applyBorder="1" applyAlignment="1" applyProtection="1">
      <alignment horizontal="center" vertical="center"/>
      <protection hidden="1"/>
    </xf>
    <xf numFmtId="187" fontId="3" fillId="0" borderId="4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187" fontId="19" fillId="3" borderId="12" xfId="0" applyNumberFormat="1" applyFont="1" applyFill="1" applyBorder="1" applyAlignment="1" applyProtection="1">
      <alignment horizontal="center" vertical="center"/>
      <protection hidden="1"/>
    </xf>
    <xf numFmtId="189" fontId="2" fillId="6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187" fontId="25" fillId="5" borderId="18" xfId="0" applyNumberFormat="1" applyFont="1" applyFill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189" fontId="24" fillId="5" borderId="25" xfId="0" applyNumberFormat="1" applyFont="1" applyFill="1" applyBorder="1" applyAlignment="1" applyProtection="1">
      <alignment horizontal="center" vertical="center"/>
      <protection hidden="1"/>
    </xf>
    <xf numFmtId="0" fontId="3" fillId="4" borderId="6" xfId="0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Protection="1"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187" fontId="3" fillId="3" borderId="12" xfId="0" applyNumberFormat="1" applyFont="1" applyFill="1" applyBorder="1" applyAlignment="1" applyProtection="1">
      <alignment horizontal="center" vertical="center"/>
      <protection hidden="1"/>
    </xf>
    <xf numFmtId="2" fontId="2" fillId="6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187" fontId="23" fillId="5" borderId="18" xfId="0" applyNumberFormat="1" applyFont="1" applyFill="1" applyBorder="1" applyAlignment="1" applyProtection="1">
      <alignment horizontal="center" vertical="center"/>
      <protection hidden="1"/>
    </xf>
    <xf numFmtId="187" fontId="24" fillId="5" borderId="25" xfId="0" applyNumberFormat="1" applyFont="1" applyFill="1" applyBorder="1" applyAlignment="1" applyProtection="1">
      <alignment horizontal="center" vertical="center"/>
      <protection hidden="1"/>
    </xf>
    <xf numFmtId="187" fontId="1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189" fontId="3" fillId="3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right" vertical="center"/>
      <protection hidden="1"/>
    </xf>
    <xf numFmtId="189" fontId="3" fillId="3" borderId="9" xfId="0" applyNumberFormat="1" applyFont="1" applyFill="1" applyBorder="1" applyAlignment="1" applyProtection="1">
      <alignment horizontal="center" vertical="center"/>
      <protection hidden="1"/>
    </xf>
    <xf numFmtId="187" fontId="0" fillId="0" borderId="5" xfId="0" applyNumberForma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189" fontId="3" fillId="3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187" fontId="2" fillId="0" borderId="12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89" fontId="24" fillId="8" borderId="6" xfId="0" applyNumberFormat="1" applyFont="1" applyFill="1" applyBorder="1" applyAlignment="1" applyProtection="1">
      <alignment horizontal="center" vertical="center"/>
      <protection hidden="1"/>
    </xf>
    <xf numFmtId="187" fontId="2" fillId="0" borderId="0" xfId="0" applyNumberFormat="1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187" fontId="8" fillId="2" borderId="0" xfId="0" applyNumberFormat="1" applyFont="1" applyFill="1" applyBorder="1" applyAlignment="1" applyProtection="1">
      <alignment horizontal="center" vertical="center"/>
      <protection hidden="1"/>
    </xf>
    <xf numFmtId="187" fontId="8" fillId="2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quotePrefix="1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187" fontId="3" fillId="0" borderId="9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3" fillId="0" borderId="27" xfId="0" quotePrefix="1" applyFont="1" applyBorder="1" applyAlignment="1" applyProtection="1">
      <alignment horizontal="left" vertical="center"/>
      <protection hidden="1"/>
    </xf>
    <xf numFmtId="187" fontId="3" fillId="0" borderId="25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vertical="center"/>
      <protection hidden="1"/>
    </xf>
    <xf numFmtId="0" fontId="8" fillId="2" borderId="5" xfId="0" applyFont="1" applyFill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189" fontId="3" fillId="0" borderId="12" xfId="0" applyNumberFormat="1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16" xfId="0" applyFont="1" applyBorder="1" applyAlignment="1" applyProtection="1">
      <alignment vertical="center"/>
      <protection hidden="1"/>
    </xf>
    <xf numFmtId="190" fontId="24" fillId="5" borderId="16" xfId="0" applyNumberFormat="1" applyFont="1" applyFill="1" applyBorder="1" applyAlignment="1" applyProtection="1">
      <alignment horizontal="center" vertical="center"/>
      <protection hidden="1"/>
    </xf>
    <xf numFmtId="189" fontId="8" fillId="2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189" fontId="3" fillId="0" borderId="18" xfId="0" applyNumberFormat="1" applyFont="1" applyBorder="1" applyAlignment="1" applyProtection="1">
      <alignment horizontal="center" vertical="center"/>
      <protection hidden="1"/>
    </xf>
    <xf numFmtId="187" fontId="24" fillId="5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vertical="center"/>
      <protection hidden="1"/>
    </xf>
    <xf numFmtId="0" fontId="8" fillId="2" borderId="17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2" fontId="24" fillId="5" borderId="0" xfId="0" applyNumberFormat="1" applyFont="1" applyFill="1" applyBorder="1" applyAlignment="1" applyProtection="1">
      <alignment horizontal="center" vertical="center"/>
      <protection hidden="1"/>
    </xf>
    <xf numFmtId="190" fontId="24" fillId="5" borderId="0" xfId="0" quotePrefix="1" applyNumberFormat="1" applyFont="1" applyFill="1" applyBorder="1" applyAlignment="1" applyProtection="1">
      <alignment horizontal="center" vertical="center"/>
      <protection hidden="1"/>
    </xf>
    <xf numFmtId="2" fontId="3" fillId="0" borderId="0" xfId="0" quotePrefix="1" applyNumberFormat="1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189" fontId="24" fillId="0" borderId="0" xfId="0" applyNumberFormat="1" applyFont="1" applyBorder="1" applyAlignment="1" applyProtection="1">
      <alignment vertical="center"/>
      <protection hidden="1"/>
    </xf>
    <xf numFmtId="2" fontId="3" fillId="0" borderId="16" xfId="0" quotePrefix="1" applyNumberFormat="1" applyFont="1" applyBorder="1" applyAlignment="1" applyProtection="1">
      <alignment horizontal="left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8" fillId="0" borderId="14" xfId="0" applyFont="1" applyFill="1" applyBorder="1" applyAlignment="1" applyProtection="1">
      <alignment vertical="center"/>
      <protection hidden="1"/>
    </xf>
    <xf numFmtId="0" fontId="14" fillId="0" borderId="16" xfId="0" applyFont="1" applyBorder="1" applyAlignment="1" applyProtection="1">
      <alignment horizontal="left" vertical="center"/>
      <protection hidden="1"/>
    </xf>
    <xf numFmtId="0" fontId="8" fillId="2" borderId="14" xfId="0" applyFont="1" applyFill="1" applyBorder="1" applyAlignment="1" applyProtection="1">
      <alignment vertical="center"/>
      <protection hidden="1"/>
    </xf>
    <xf numFmtId="2" fontId="24" fillId="0" borderId="0" xfId="0" applyNumberFormat="1" applyFont="1" applyBorder="1" applyAlignment="1" applyProtection="1">
      <alignment vertical="center"/>
      <protection hidden="1"/>
    </xf>
    <xf numFmtId="0" fontId="23" fillId="2" borderId="17" xfId="0" applyFont="1" applyFill="1" applyBorder="1" applyAlignment="1" applyProtection="1">
      <alignment vertical="center"/>
      <protection hidden="1"/>
    </xf>
    <xf numFmtId="0" fontId="23" fillId="2" borderId="5" xfId="0" applyFont="1" applyFill="1" applyBorder="1" applyAlignment="1" applyProtection="1">
      <alignment vertical="center"/>
      <protection hidden="1"/>
    </xf>
    <xf numFmtId="190" fontId="24" fillId="5" borderId="0" xfId="0" applyNumberFormat="1" applyFont="1" applyFill="1" applyBorder="1" applyAlignment="1" applyProtection="1">
      <alignment horizontal="center" vertical="center"/>
      <protection hidden="1"/>
    </xf>
    <xf numFmtId="187" fontId="24" fillId="5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2" fontId="32" fillId="0" borderId="0" xfId="1" applyNumberFormat="1" applyFont="1" applyBorder="1" applyProtection="1">
      <protection hidden="1"/>
    </xf>
    <xf numFmtId="2" fontId="3" fillId="0" borderId="16" xfId="0" applyNumberFormat="1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23" fillId="2" borderId="14" xfId="0" applyFont="1" applyFill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190" fontId="3" fillId="3" borderId="0" xfId="0" applyNumberFormat="1" applyFont="1" applyFill="1" applyBorder="1" applyAlignment="1" applyProtection="1">
      <alignment horizontal="center" vertical="center"/>
      <protection hidden="1"/>
    </xf>
    <xf numFmtId="187" fontId="3" fillId="3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4" xfId="1" applyFont="1" applyBorder="1" applyProtection="1"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190" fontId="24" fillId="5" borderId="2" xfId="0" quotePrefix="1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189" fontId="8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187" fontId="2" fillId="7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23" fillId="0" borderId="0" xfId="0" applyFont="1" applyBorder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5" fillId="0" borderId="0" xfId="0" applyFont="1" applyProtection="1">
      <protection hidden="1"/>
    </xf>
    <xf numFmtId="0" fontId="30" fillId="0" borderId="0" xfId="0" applyFont="1" applyBorder="1" applyAlignme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188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187" fontId="30" fillId="0" borderId="0" xfId="0" applyNumberFormat="1" applyFont="1" applyBorder="1" applyAlignment="1" applyProtection="1">
      <alignment horizontal="center" vertical="center"/>
      <protection hidden="1"/>
    </xf>
    <xf numFmtId="187" fontId="3" fillId="0" borderId="0" xfId="0" applyNumberFormat="1" applyFont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2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187" fontId="3" fillId="0" borderId="20" xfId="0" applyNumberFormat="1" applyFont="1" applyBorder="1" applyAlignment="1" applyProtection="1">
      <alignment horizontal="center" vertical="center"/>
      <protection hidden="1"/>
    </xf>
    <xf numFmtId="187" fontId="3" fillId="0" borderId="9" xfId="0" applyNumberFormat="1" applyFont="1" applyBorder="1" applyAlignment="1" applyProtection="1">
      <alignment horizontal="center" vertical="center"/>
      <protection hidden="1"/>
    </xf>
    <xf numFmtId="187" fontId="3" fillId="0" borderId="5" xfId="0" applyNumberFormat="1" applyFont="1" applyBorder="1" applyAlignment="1" applyProtection="1">
      <alignment horizontal="center" vertical="center"/>
      <protection hidden="1"/>
    </xf>
    <xf numFmtId="187" fontId="3" fillId="0" borderId="4" xfId="0" applyNumberFormat="1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 textRotation="90"/>
      <protection hidden="1"/>
    </xf>
    <xf numFmtId="0" fontId="3" fillId="0" borderId="19" xfId="0" applyFont="1" applyBorder="1" applyAlignment="1" applyProtection="1">
      <alignment horizontal="center" vertical="center" textRotation="90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187" fontId="3" fillId="0" borderId="28" xfId="0" applyNumberFormat="1" applyFont="1" applyBorder="1" applyAlignment="1" applyProtection="1">
      <alignment horizontal="center" vertical="center"/>
      <protection hidden="1"/>
    </xf>
    <xf numFmtId="187" fontId="3" fillId="0" borderId="13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187" fontId="30" fillId="0" borderId="0" xfId="0" applyNumberFormat="1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left" vertical="center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0" fontId="3" fillId="4" borderId="6" xfId="0" applyFont="1" applyFill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left" vertical="top"/>
      <protection hidden="1"/>
    </xf>
    <xf numFmtId="0" fontId="3" fillId="0" borderId="10" xfId="0" applyFont="1" applyBorder="1" applyAlignment="1" applyProtection="1">
      <alignment horizontal="left" vertical="top"/>
      <protection hidden="1"/>
    </xf>
    <xf numFmtId="0" fontId="3" fillId="0" borderId="9" xfId="0" applyFont="1" applyBorder="1" applyAlignment="1" applyProtection="1">
      <alignment horizontal="left" vertical="top"/>
      <protection hidden="1"/>
    </xf>
    <xf numFmtId="0" fontId="3" fillId="4" borderId="7" xfId="0" quotePrefix="1" applyFont="1" applyFill="1" applyBorder="1" applyAlignment="1" applyProtection="1">
      <alignment horizontal="left" vertical="center"/>
      <protection hidden="1"/>
    </xf>
    <xf numFmtId="0" fontId="3" fillId="4" borderId="6" xfId="0" quotePrefix="1" applyFont="1" applyFill="1" applyBorder="1" applyAlignment="1" applyProtection="1">
      <alignment horizontal="left" vertical="center"/>
      <protection hidden="1"/>
    </xf>
    <xf numFmtId="0" fontId="17" fillId="4" borderId="2" xfId="0" quotePrefix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top"/>
      <protection hidden="1"/>
    </xf>
    <xf numFmtId="0" fontId="3" fillId="0" borderId="2" xfId="0" applyFont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17" fillId="4" borderId="7" xfId="0" applyFont="1" applyFill="1" applyBorder="1" applyAlignment="1" applyProtection="1">
      <alignment horizontal="center" vertical="center"/>
      <protection hidden="1"/>
    </xf>
    <xf numFmtId="0" fontId="17" fillId="4" borderId="6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3" fillId="4" borderId="26" xfId="0" applyFont="1" applyFill="1" applyBorder="1" applyAlignment="1" applyProtection="1">
      <alignment horizontal="center" vertical="center"/>
      <protection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14" fontId="3" fillId="4" borderId="26" xfId="0" quotePrefix="1" applyNumberFormat="1" applyFont="1" applyFill="1" applyBorder="1" applyAlignment="1" applyProtection="1">
      <alignment horizontal="center" vertical="center"/>
      <protection hidden="1"/>
    </xf>
    <xf numFmtId="14" fontId="3" fillId="4" borderId="25" xfId="0" quotePrefix="1" applyNumberFormat="1" applyFont="1" applyFill="1" applyBorder="1" applyAlignment="1" applyProtection="1">
      <alignment horizontal="center" vertical="center"/>
      <protection hidden="1"/>
    </xf>
    <xf numFmtId="0" fontId="20" fillId="4" borderId="26" xfId="0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left" vertical="top"/>
      <protection hidden="1"/>
    </xf>
    <xf numFmtId="0" fontId="3" fillId="0" borderId="16" xfId="0" applyFont="1" applyBorder="1" applyAlignment="1" applyProtection="1">
      <alignment horizontal="left" vertical="top"/>
      <protection hidden="1"/>
    </xf>
    <xf numFmtId="0" fontId="3" fillId="0" borderId="15" xfId="0" applyFont="1" applyBorder="1" applyAlignment="1" applyProtection="1">
      <alignment horizontal="left" vertical="top"/>
      <protection hidden="1"/>
    </xf>
    <xf numFmtId="0" fontId="26" fillId="9" borderId="12" xfId="0" applyFont="1" applyFill="1" applyBorder="1" applyAlignment="1" applyProtection="1">
      <alignment horizontal="center"/>
      <protection hidden="1"/>
    </xf>
    <xf numFmtId="0" fontId="26" fillId="9" borderId="12" xfId="0" applyFont="1" applyFill="1" applyBorder="1" applyAlignment="1" applyProtection="1">
      <alignment horizontal="center" vertical="center"/>
      <protection hidden="1"/>
    </xf>
  </cellXfs>
  <cellStyles count="2">
    <cellStyle name="ปกติ" xfId="0" builtinId="0"/>
    <cellStyle name="ปกติ_FORM GD &amp;w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</a:t>
            </a:r>
            <a:endParaRPr lang="th-TH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UCLr</c:v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pPr>
              <a:solidFill>
                <a:srgbClr val="FF0000"/>
              </a:solidFill>
              <a:ln w="28575">
                <a:solidFill>
                  <a:srgbClr val="FF0000"/>
                </a:solidFill>
                <a:prstDash val="sysDot"/>
              </a:ln>
            </c:spPr>
          </c:marker>
          <c:val>
            <c:numRef>
              <c:f>'msa-Variables'!$S$47:$AB$47</c:f>
              <c:numCache>
                <c:formatCode>0.0000</c:formatCode>
                <c:ptCount val="10"/>
                <c:pt idx="0">
                  <c:v>1.2428666666666666</c:v>
                </c:pt>
                <c:pt idx="1">
                  <c:v>1.2428666666666666</c:v>
                </c:pt>
                <c:pt idx="2">
                  <c:v>1.2428666666666666</c:v>
                </c:pt>
                <c:pt idx="3">
                  <c:v>1.2428666666666666</c:v>
                </c:pt>
                <c:pt idx="4">
                  <c:v>1.2428666666666666</c:v>
                </c:pt>
                <c:pt idx="5">
                  <c:v>1.2428666666666666</c:v>
                </c:pt>
                <c:pt idx="6">
                  <c:v>1.2428666666666666</c:v>
                </c:pt>
                <c:pt idx="7">
                  <c:v>1.2428666666666666</c:v>
                </c:pt>
                <c:pt idx="8">
                  <c:v>1.2428666666666666</c:v>
                </c:pt>
                <c:pt idx="9">
                  <c:v>1.2428666666666666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04-410B-97C5-FDA6F5CBA9BB}"/>
            </c:ext>
          </c:extLst>
        </c:ser>
        <c:ser>
          <c:idx val="1"/>
          <c:order val="1"/>
          <c:tx>
            <c:strRef>
              <c:f>'msa-Variables'!$K$3</c:f>
              <c:strCache>
                <c:ptCount val="1"/>
                <c:pt idx="0">
                  <c:v>วีระเดช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val>
            <c:numRef>
              <c:f>'msa-Variables'!$D$14:$M$14</c:f>
              <c:numCache>
                <c:formatCode>0.000</c:formatCode>
                <c:ptCount val="10"/>
                <c:pt idx="0">
                  <c:v>0.35000000000000003</c:v>
                </c:pt>
                <c:pt idx="1">
                  <c:v>0.12</c:v>
                </c:pt>
                <c:pt idx="2">
                  <c:v>0.17000000000000015</c:v>
                </c:pt>
                <c:pt idx="3">
                  <c:v>0.17000000000000004</c:v>
                </c:pt>
                <c:pt idx="4">
                  <c:v>0.12</c:v>
                </c:pt>
                <c:pt idx="5">
                  <c:v>0.22999999999999998</c:v>
                </c:pt>
                <c:pt idx="6">
                  <c:v>0.16000000000000003</c:v>
                </c:pt>
                <c:pt idx="7">
                  <c:v>0.13999999999999999</c:v>
                </c:pt>
                <c:pt idx="8">
                  <c:v>0.2699999999999998</c:v>
                </c:pt>
                <c:pt idx="9">
                  <c:v>0.1100000000000001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4-410B-97C5-FDA6F5CBA9BB}"/>
            </c:ext>
          </c:extLst>
        </c:ser>
        <c:ser>
          <c:idx val="2"/>
          <c:order val="2"/>
          <c:tx>
            <c:strRef>
              <c:f>'msa-Variables'!$K$4</c:f>
              <c:strCache>
                <c:ptCount val="1"/>
                <c:pt idx="0">
                  <c:v>วิชิต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val>
            <c:numRef>
              <c:f>'msa-Variables'!$D$20:$M$20</c:f>
              <c:numCache>
                <c:formatCode>0.000</c:formatCode>
                <c:ptCount val="10"/>
                <c:pt idx="0">
                  <c:v>0.18</c:v>
                </c:pt>
                <c:pt idx="1">
                  <c:v>0.75</c:v>
                </c:pt>
                <c:pt idx="2">
                  <c:v>0.40000000000000013</c:v>
                </c:pt>
                <c:pt idx="3">
                  <c:v>1.02</c:v>
                </c:pt>
                <c:pt idx="4">
                  <c:v>0.72</c:v>
                </c:pt>
                <c:pt idx="5">
                  <c:v>0.42000000000000004</c:v>
                </c:pt>
                <c:pt idx="6">
                  <c:v>0.36</c:v>
                </c:pt>
                <c:pt idx="7">
                  <c:v>0.71</c:v>
                </c:pt>
                <c:pt idx="8">
                  <c:v>0.3899999999999999</c:v>
                </c:pt>
                <c:pt idx="9">
                  <c:v>0.17999999999999994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04-410B-97C5-FDA6F5CBA9BB}"/>
            </c:ext>
          </c:extLst>
        </c:ser>
        <c:ser>
          <c:idx val="3"/>
          <c:order val="3"/>
          <c:tx>
            <c:strRef>
              <c:f>'msa-Variables'!$K$5</c:f>
              <c:strCache>
                <c:ptCount val="1"/>
                <c:pt idx="0">
                  <c:v>รัตนา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val>
            <c:numRef>
              <c:f>'msa-Variables'!$D$26:$M$26</c:f>
              <c:numCache>
                <c:formatCode>0.000</c:formatCode>
                <c:ptCount val="10"/>
                <c:pt idx="0">
                  <c:v>0.19</c:v>
                </c:pt>
                <c:pt idx="1">
                  <c:v>0.41999999999999993</c:v>
                </c:pt>
                <c:pt idx="2">
                  <c:v>0.42000000000000004</c:v>
                </c:pt>
                <c:pt idx="3">
                  <c:v>9.0000000000000011E-2</c:v>
                </c:pt>
                <c:pt idx="4">
                  <c:v>0.3899999999999999</c:v>
                </c:pt>
                <c:pt idx="5">
                  <c:v>0.38000000000000006</c:v>
                </c:pt>
                <c:pt idx="6">
                  <c:v>0.19999999999999998</c:v>
                </c:pt>
                <c:pt idx="7">
                  <c:v>0.10000000000000003</c:v>
                </c:pt>
                <c:pt idx="8">
                  <c:v>0.42000000000000015</c:v>
                </c:pt>
                <c:pt idx="9">
                  <c:v>0.67000000000000015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04-410B-97C5-FDA6F5CBA9BB}"/>
            </c:ext>
          </c:extLst>
        </c:ser>
        <c:ser>
          <c:idx val="4"/>
          <c:order val="4"/>
          <c:tx>
            <c:strRef>
              <c:f>'msa-Variables'!$K$6</c:f>
              <c:strCache>
                <c:ptCount val="1"/>
                <c:pt idx="0">
                  <c:v>สมคิด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val>
            <c:numRef>
              <c:f>'msa-Variables'!$D$32:$M$32</c:f>
              <c:numCache>
                <c:formatCode>0.000</c:formatCode>
                <c:ptCount val="10"/>
                <c:pt idx="0">
                  <c:v>0.19</c:v>
                </c:pt>
                <c:pt idx="1">
                  <c:v>0.90999999999999992</c:v>
                </c:pt>
                <c:pt idx="2">
                  <c:v>0.30999999999999994</c:v>
                </c:pt>
                <c:pt idx="3">
                  <c:v>0.19</c:v>
                </c:pt>
                <c:pt idx="4">
                  <c:v>0.89999999999999991</c:v>
                </c:pt>
                <c:pt idx="5">
                  <c:v>0.47000000000000003</c:v>
                </c:pt>
                <c:pt idx="6">
                  <c:v>0.45999999999999996</c:v>
                </c:pt>
                <c:pt idx="7">
                  <c:v>0.16999999999999998</c:v>
                </c:pt>
                <c:pt idx="8">
                  <c:v>0.35000000000000009</c:v>
                </c:pt>
                <c:pt idx="9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04-410B-97C5-FDA6F5CBA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64992"/>
        <c:axId val="183136192"/>
      </c:lineChart>
      <c:catAx>
        <c:axId val="214164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83136192"/>
        <c:crosses val="autoZero"/>
        <c:auto val="1"/>
        <c:lblAlgn val="ctr"/>
        <c:lblOffset val="100"/>
        <c:noMultiLvlLbl val="0"/>
      </c:catAx>
      <c:valAx>
        <c:axId val="183136192"/>
        <c:scaling>
          <c:orientation val="minMax"/>
        </c:scaling>
        <c:delete val="0"/>
        <c:axPos val="l"/>
        <c:majorGridlines/>
        <c:numFmt formatCode="0.0000" sourceLinked="1"/>
        <c:majorTickMark val="none"/>
        <c:minorTickMark val="none"/>
        <c:tickLblPos val="nextTo"/>
        <c:crossAx val="214164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en-US" sz="1600">
                <a:latin typeface="Angsana New" panose="02020603050405020304" pitchFamily="18" charset="-34"/>
                <a:cs typeface="Angsana New" panose="02020603050405020304" pitchFamily="18" charset="-34"/>
              </a:rPr>
              <a:t>Appraiser C</a:t>
            </a:r>
            <a:endParaRPr lang="th-TH" sz="16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0.7</c:v>
              </c:pt>
              <c:pt idx="1">
                <c:v>1</c:v>
              </c:pt>
              <c:pt idx="2">
                <c:v>1.3</c:v>
              </c:pt>
            </c:numLit>
          </c:xVal>
          <c:yVal>
            <c:numRef>
              <c:f>'msa-Variables'!$D$22:$D$24</c:f>
              <c:numCache>
                <c:formatCode>General</c:formatCode>
                <c:ptCount val="3"/>
                <c:pt idx="0">
                  <c:v>0.04</c:v>
                </c:pt>
                <c:pt idx="1">
                  <c:v>-0.11</c:v>
                </c:pt>
                <c:pt idx="2">
                  <c:v>-0.15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CE-4C03-B5F7-4504078FB732}"/>
            </c:ext>
          </c:extLst>
        </c:ser>
        <c:ser>
          <c:idx val="1"/>
          <c:order val="1"/>
          <c:tx>
            <c:v>2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1.7</c:v>
              </c:pt>
              <c:pt idx="1">
                <c:v>2</c:v>
              </c:pt>
              <c:pt idx="2">
                <c:v>2.2999999999999998</c:v>
              </c:pt>
            </c:numLit>
          </c:xVal>
          <c:yVal>
            <c:numRef>
              <c:f>'msa-Variables'!$E$22:$E$24</c:f>
              <c:numCache>
                <c:formatCode>General</c:formatCode>
                <c:ptCount val="3"/>
                <c:pt idx="0">
                  <c:v>-1.38</c:v>
                </c:pt>
                <c:pt idx="1">
                  <c:v>-1.1299999999999999</c:v>
                </c:pt>
                <c:pt idx="2">
                  <c:v>-0.96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CE-4C03-B5F7-4504078FB732}"/>
            </c:ext>
          </c:extLst>
        </c:ser>
        <c:ser>
          <c:idx val="2"/>
          <c:order val="2"/>
          <c:tx>
            <c:v>3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2.7</c:v>
              </c:pt>
              <c:pt idx="1">
                <c:v>3</c:v>
              </c:pt>
              <c:pt idx="2">
                <c:v>3.3</c:v>
              </c:pt>
            </c:numLit>
          </c:xVal>
          <c:yVal>
            <c:numRef>
              <c:f>'msa-Variables'!$F$22:$F$24</c:f>
              <c:numCache>
                <c:formatCode>General</c:formatCode>
                <c:ptCount val="3"/>
                <c:pt idx="0">
                  <c:v>0.88</c:v>
                </c:pt>
                <c:pt idx="1">
                  <c:v>1.0900000000000001</c:v>
                </c:pt>
                <c:pt idx="2">
                  <c:v>0.67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CE-4C03-B5F7-4504078FB732}"/>
            </c:ext>
          </c:extLst>
        </c:ser>
        <c:ser>
          <c:idx val="3"/>
          <c:order val="3"/>
          <c:tx>
            <c:v>4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3.7</c:v>
              </c:pt>
              <c:pt idx="1">
                <c:v>4</c:v>
              </c:pt>
              <c:pt idx="2">
                <c:v>4.3</c:v>
              </c:pt>
            </c:numLit>
          </c:xVal>
          <c:yVal>
            <c:numRef>
              <c:f>'msa-Variables'!$G$22:$G$24</c:f>
              <c:numCache>
                <c:formatCode>General</c:formatCode>
                <c:ptCount val="3"/>
                <c:pt idx="0">
                  <c:v>0.14000000000000001</c:v>
                </c:pt>
                <c:pt idx="1">
                  <c:v>0.2</c:v>
                </c:pt>
                <c:pt idx="2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CE-4C03-B5F7-4504078FB732}"/>
            </c:ext>
          </c:extLst>
        </c:ser>
        <c:ser>
          <c:idx val="4"/>
          <c:order val="4"/>
          <c:tx>
            <c:v>5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4.7</c:v>
              </c:pt>
              <c:pt idx="1">
                <c:v>5</c:v>
              </c:pt>
              <c:pt idx="2">
                <c:v>5.3</c:v>
              </c:pt>
            </c:numLit>
          </c:xVal>
          <c:yVal>
            <c:numRef>
              <c:f>'msa-Variables'!$H$22:$H$24</c:f>
              <c:numCache>
                <c:formatCode>General</c:formatCode>
                <c:ptCount val="3"/>
                <c:pt idx="0">
                  <c:v>-1.46</c:v>
                </c:pt>
                <c:pt idx="1">
                  <c:v>-1.07</c:v>
                </c:pt>
                <c:pt idx="2">
                  <c:v>-1.45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CE-4C03-B5F7-4504078FB732}"/>
            </c:ext>
          </c:extLst>
        </c:ser>
        <c:ser>
          <c:idx val="5"/>
          <c:order val="5"/>
          <c:tx>
            <c:v>6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5.7</c:v>
              </c:pt>
              <c:pt idx="1">
                <c:v>6</c:v>
              </c:pt>
              <c:pt idx="2">
                <c:v>6.3</c:v>
              </c:pt>
            </c:numLit>
          </c:xVal>
          <c:yVal>
            <c:numRef>
              <c:f>'msa-Variables'!$I$22:$I$24</c:f>
              <c:numCache>
                <c:formatCode>General</c:formatCode>
                <c:ptCount val="3"/>
                <c:pt idx="0">
                  <c:v>-0.28999999999999998</c:v>
                </c:pt>
                <c:pt idx="1">
                  <c:v>-0.67</c:v>
                </c:pt>
                <c:pt idx="2">
                  <c:v>-0.49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CE-4C03-B5F7-4504078FB732}"/>
            </c:ext>
          </c:extLst>
        </c:ser>
        <c:ser>
          <c:idx val="6"/>
          <c:order val="6"/>
          <c:tx>
            <c:v>7</c:v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6.7</c:v>
              </c:pt>
              <c:pt idx="1">
                <c:v>7</c:v>
              </c:pt>
              <c:pt idx="2">
                <c:v>7.3</c:v>
              </c:pt>
            </c:numLit>
          </c:xVal>
          <c:yVal>
            <c:numRef>
              <c:f>'msa-Variables'!$J$22:$J$24</c:f>
              <c:numCache>
                <c:formatCode>General</c:formatCode>
                <c:ptCount val="3"/>
                <c:pt idx="0">
                  <c:v>0.02</c:v>
                </c:pt>
                <c:pt idx="1">
                  <c:v>0.01</c:v>
                </c:pt>
                <c:pt idx="2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CE-4C03-B5F7-4504078FB732}"/>
            </c:ext>
          </c:extLst>
        </c:ser>
        <c:ser>
          <c:idx val="7"/>
          <c:order val="7"/>
          <c:tx>
            <c:v>8</c:v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7.7</c:v>
              </c:pt>
              <c:pt idx="1">
                <c:v>8</c:v>
              </c:pt>
              <c:pt idx="2">
                <c:v>8.3000000000000007</c:v>
              </c:pt>
            </c:numLit>
          </c:xVal>
          <c:yVal>
            <c:numRef>
              <c:f>'msa-Variables'!$K$22:$K$24</c:f>
              <c:numCache>
                <c:formatCode>General</c:formatCode>
                <c:ptCount val="3"/>
                <c:pt idx="0">
                  <c:v>-0.46</c:v>
                </c:pt>
                <c:pt idx="1">
                  <c:v>-0.56000000000000005</c:v>
                </c:pt>
                <c:pt idx="2">
                  <c:v>-0.49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CE-4C03-B5F7-4504078FB732}"/>
            </c:ext>
          </c:extLst>
        </c:ser>
        <c:ser>
          <c:idx val="8"/>
          <c:order val="8"/>
          <c:tx>
            <c:v>9</c:v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8.6999999999999993</c:v>
              </c:pt>
              <c:pt idx="1">
                <c:v>9</c:v>
              </c:pt>
              <c:pt idx="2">
                <c:v>9.3000000000000007</c:v>
              </c:pt>
            </c:numLit>
          </c:xVal>
          <c:yVal>
            <c:numRef>
              <c:f>'msa-Variables'!$L$22:$L$24</c:f>
              <c:numCache>
                <c:formatCode>General</c:formatCode>
                <c:ptCount val="3"/>
                <c:pt idx="0">
                  <c:v>1.77</c:v>
                </c:pt>
                <c:pt idx="1">
                  <c:v>1.45</c:v>
                </c:pt>
                <c:pt idx="2">
                  <c:v>1.87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CE-4C03-B5F7-4504078FB732}"/>
            </c:ext>
          </c:extLst>
        </c:ser>
        <c:ser>
          <c:idx val="9"/>
          <c:order val="9"/>
          <c:tx>
            <c:v>10</c:v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9.6999999999999993</c:v>
              </c:pt>
              <c:pt idx="1">
                <c:v>10</c:v>
              </c:pt>
              <c:pt idx="2">
                <c:v>10.3</c:v>
              </c:pt>
            </c:numLit>
          </c:xVal>
          <c:yVal>
            <c:numRef>
              <c:f>'msa-Variables'!$M$22:$M$24</c:f>
              <c:numCache>
                <c:formatCode>General</c:formatCode>
                <c:ptCount val="3"/>
                <c:pt idx="0">
                  <c:v>-1.49</c:v>
                </c:pt>
                <c:pt idx="1">
                  <c:v>-1.77</c:v>
                </c:pt>
                <c:pt idx="2">
                  <c:v>-2.16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ECE-4C03-B5F7-4504078FB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134016"/>
        <c:axId val="400825328"/>
      </c:scatterChart>
      <c:valAx>
        <c:axId val="398134016"/>
        <c:scaling>
          <c:orientation val="minMax"/>
          <c:max val="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00825328"/>
        <c:crosses val="autoZero"/>
        <c:crossBetween val="midCat"/>
        <c:majorUnit val="1"/>
      </c:valAx>
      <c:valAx>
        <c:axId val="40082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9813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</a:t>
            </a:r>
            <a:endParaRPr lang="th-TH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X bar</c:v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pPr>
              <a:solidFill>
                <a:srgbClr val="FF0000"/>
              </a:solidFill>
              <a:ln w="38100">
                <a:solidFill>
                  <a:srgbClr val="FF0000"/>
                </a:solidFill>
                <a:prstDash val="sysDot"/>
              </a:ln>
            </c:spPr>
          </c:marker>
          <c:val>
            <c:numRef>
              <c:f>'msa-Variables'!$S$48:$AB$48</c:f>
              <c:numCache>
                <c:formatCode>0.00</c:formatCode>
                <c:ptCount val="10"/>
                <c:pt idx="0">
                  <c:v>0.16999999999999996</c:v>
                </c:pt>
                <c:pt idx="1">
                  <c:v>-1.1822222222222223</c:v>
                </c:pt>
                <c:pt idx="2">
                  <c:v>1.45</c:v>
                </c:pt>
                <c:pt idx="3">
                  <c:v>0.4055555555555555</c:v>
                </c:pt>
                <c:pt idx="4">
                  <c:v>-1.4077777777777778</c:v>
                </c:pt>
                <c:pt idx="5">
                  <c:v>-0.31444444444444447</c:v>
                </c:pt>
                <c:pt idx="6">
                  <c:v>0.51</c:v>
                </c:pt>
                <c:pt idx="7">
                  <c:v>-0.52555555555555566</c:v>
                </c:pt>
                <c:pt idx="8">
                  <c:v>2.4977777777777779</c:v>
                </c:pt>
                <c:pt idx="9">
                  <c:v>-2.1199999999999997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C-4439-BB43-E786A5FBFDC2}"/>
            </c:ext>
          </c:extLst>
        </c:ser>
        <c:ser>
          <c:idx val="1"/>
          <c:order val="1"/>
          <c:tx>
            <c:strRef>
              <c:f>'msa-Variables'!$K$3</c:f>
              <c:strCache>
                <c:ptCount val="1"/>
                <c:pt idx="0">
                  <c:v>วีระเดช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val>
            <c:numRef>
              <c:f>'msa-Variables'!$D$13:$M$13</c:f>
              <c:numCache>
                <c:formatCode>0.000</c:formatCode>
                <c:ptCount val="10"/>
                <c:pt idx="0">
                  <c:v>0.4466666666666666</c:v>
                </c:pt>
                <c:pt idx="1">
                  <c:v>-0.6066666666666668</c:v>
                </c:pt>
                <c:pt idx="2">
                  <c:v>1.26</c:v>
                </c:pt>
                <c:pt idx="3">
                  <c:v>0.53666666666666663</c:v>
                </c:pt>
                <c:pt idx="4">
                  <c:v>-0.85333333333333339</c:v>
                </c:pt>
                <c:pt idx="5">
                  <c:v>-9.9999999999999992E-2</c:v>
                </c:pt>
                <c:pt idx="6">
                  <c:v>0.66666666666666663</c:v>
                </c:pt>
                <c:pt idx="7">
                  <c:v>-0.22666666666666668</c:v>
                </c:pt>
                <c:pt idx="8">
                  <c:v>2.0866666666666664</c:v>
                </c:pt>
                <c:pt idx="9">
                  <c:v>-1.3066666666666669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C-4439-BB43-E786A5FBFDC2}"/>
            </c:ext>
          </c:extLst>
        </c:ser>
        <c:ser>
          <c:idx val="2"/>
          <c:order val="2"/>
          <c:tx>
            <c:strRef>
              <c:f>'msa-Variables'!$K$4</c:f>
              <c:strCache>
                <c:ptCount val="1"/>
                <c:pt idx="0">
                  <c:v>วิชิต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val>
            <c:numRef>
              <c:f>'msa-Variables'!$D$19:$M$19</c:f>
              <c:numCache>
                <c:formatCode>0.000</c:formatCode>
                <c:ptCount val="10"/>
                <c:pt idx="0">
                  <c:v>0.13333333333333333</c:v>
                </c:pt>
                <c:pt idx="1">
                  <c:v>-0.79</c:v>
                </c:pt>
                <c:pt idx="2">
                  <c:v>1.1566666666666665</c:v>
                </c:pt>
                <c:pt idx="3">
                  <c:v>0.41333333333333333</c:v>
                </c:pt>
                <c:pt idx="4">
                  <c:v>-1.0133333333333334</c:v>
                </c:pt>
                <c:pt idx="5">
                  <c:v>2.6666666666666661E-2</c:v>
                </c:pt>
                <c:pt idx="6">
                  <c:v>0.6166666666666667</c:v>
                </c:pt>
                <c:pt idx="7">
                  <c:v>-0.29666666666666669</c:v>
                </c:pt>
                <c:pt idx="8">
                  <c:v>2.0366666666666666</c:v>
                </c:pt>
                <c:pt idx="9">
                  <c:v>-1.5999999999999999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C-4439-BB43-E786A5FBFDC2}"/>
            </c:ext>
          </c:extLst>
        </c:ser>
        <c:ser>
          <c:idx val="3"/>
          <c:order val="3"/>
          <c:tx>
            <c:strRef>
              <c:f>'msa-Variables'!$K$5</c:f>
              <c:strCache>
                <c:ptCount val="1"/>
                <c:pt idx="0">
                  <c:v>รัตนา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val>
            <c:numRef>
              <c:f>'msa-Variables'!$D$25:$M$25</c:f>
              <c:numCache>
                <c:formatCode>0.000</c:formatCode>
                <c:ptCount val="10"/>
                <c:pt idx="0">
                  <c:v>-7.3333333333333334E-2</c:v>
                </c:pt>
                <c:pt idx="1">
                  <c:v>-1.1566666666666665</c:v>
                </c:pt>
                <c:pt idx="2">
                  <c:v>0.88</c:v>
                </c:pt>
                <c:pt idx="3">
                  <c:v>0.15</c:v>
                </c:pt>
                <c:pt idx="4">
                  <c:v>-1.3266666666666669</c:v>
                </c:pt>
                <c:pt idx="5">
                  <c:v>-0.48333333333333334</c:v>
                </c:pt>
                <c:pt idx="6">
                  <c:v>0.08</c:v>
                </c:pt>
                <c:pt idx="7">
                  <c:v>-0.5033333333333333</c:v>
                </c:pt>
                <c:pt idx="8">
                  <c:v>1.6966666666666665</c:v>
                </c:pt>
                <c:pt idx="9">
                  <c:v>-1.8066666666666666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2C-4439-BB43-E786A5FBFDC2}"/>
            </c:ext>
          </c:extLst>
        </c:ser>
        <c:ser>
          <c:idx val="4"/>
          <c:order val="4"/>
          <c:tx>
            <c:strRef>
              <c:f>'msa-Variables'!$K$6</c:f>
              <c:strCache>
                <c:ptCount val="1"/>
                <c:pt idx="0">
                  <c:v>สมคิด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val>
            <c:numRef>
              <c:f>'msa-Variables'!$D$31:$M$31</c:f>
              <c:numCache>
                <c:formatCode>0.000</c:formatCode>
                <c:ptCount val="10"/>
                <c:pt idx="0">
                  <c:v>3.3333333333333318E-3</c:v>
                </c:pt>
                <c:pt idx="1">
                  <c:v>-0.99333333333333318</c:v>
                </c:pt>
                <c:pt idx="2">
                  <c:v>1.0533333333333335</c:v>
                </c:pt>
                <c:pt idx="3">
                  <c:v>0.11666666666666668</c:v>
                </c:pt>
                <c:pt idx="4">
                  <c:v>-1.03</c:v>
                </c:pt>
                <c:pt idx="5">
                  <c:v>-0.38666666666666671</c:v>
                </c:pt>
                <c:pt idx="6">
                  <c:v>0.16666666666666666</c:v>
                </c:pt>
                <c:pt idx="7">
                  <c:v>-0.55000000000000004</c:v>
                </c:pt>
                <c:pt idx="8">
                  <c:v>1.6733333333333336</c:v>
                </c:pt>
                <c:pt idx="9">
                  <c:v>-1.6466666666666665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2C-4439-BB43-E786A5FBF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67040"/>
        <c:axId val="183138496"/>
      </c:lineChart>
      <c:catAx>
        <c:axId val="214167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3138496"/>
        <c:crosses val="autoZero"/>
        <c:auto val="1"/>
        <c:lblAlgn val="ctr"/>
        <c:lblOffset val="100"/>
        <c:noMultiLvlLbl val="0"/>
      </c:catAx>
      <c:valAx>
        <c:axId val="18313849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14167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r>
              <a:rPr lang="en-US" sz="1600">
                <a:latin typeface="Angsana New" panose="02020603050405020304" pitchFamily="18" charset="-34"/>
                <a:cs typeface="Angsana New" panose="02020603050405020304" pitchFamily="18" charset="-34"/>
              </a:rPr>
              <a:t>Appraiser A</a:t>
            </a:r>
            <a:endParaRPr lang="th-TH" sz="16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val>
            <c:numRef>
              <c:f>'msa-Variables'!$D$10:$M$10</c:f>
              <c:numCache>
                <c:formatCode>General</c:formatCode>
                <c:ptCount val="10"/>
                <c:pt idx="0">
                  <c:v>0.28999999999999998</c:v>
                </c:pt>
                <c:pt idx="1">
                  <c:v>-0.56000000000000005</c:v>
                </c:pt>
                <c:pt idx="2">
                  <c:v>1.34</c:v>
                </c:pt>
                <c:pt idx="3">
                  <c:v>0.47</c:v>
                </c:pt>
                <c:pt idx="4">
                  <c:v>-0.8</c:v>
                </c:pt>
                <c:pt idx="5">
                  <c:v>0.02</c:v>
                </c:pt>
                <c:pt idx="6">
                  <c:v>0.59</c:v>
                </c:pt>
                <c:pt idx="7">
                  <c:v>-0.31</c:v>
                </c:pt>
                <c:pt idx="8">
                  <c:v>2.2599999999999998</c:v>
                </c:pt>
                <c:pt idx="9">
                  <c:v>-1.36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0-4BA1-A9A5-C6D60E1CBCF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val>
            <c:numRef>
              <c:f>'msa-Variables'!$D$11:$M$11</c:f>
              <c:numCache>
                <c:formatCode>General</c:formatCode>
                <c:ptCount val="10"/>
                <c:pt idx="0">
                  <c:v>0.41</c:v>
                </c:pt>
                <c:pt idx="1">
                  <c:v>-0.68</c:v>
                </c:pt>
                <c:pt idx="2">
                  <c:v>1.17</c:v>
                </c:pt>
                <c:pt idx="3">
                  <c:v>0.5</c:v>
                </c:pt>
                <c:pt idx="4">
                  <c:v>-0.92</c:v>
                </c:pt>
                <c:pt idx="5">
                  <c:v>-0.11</c:v>
                </c:pt>
                <c:pt idx="6">
                  <c:v>0.75</c:v>
                </c:pt>
                <c:pt idx="7">
                  <c:v>-0.2</c:v>
                </c:pt>
                <c:pt idx="8">
                  <c:v>1.99</c:v>
                </c:pt>
                <c:pt idx="9">
                  <c:v>-1.25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0-4BA1-A9A5-C6D60E1CBCFF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val>
            <c:numRef>
              <c:f>'msa-Variables'!$D$12:$M$12</c:f>
              <c:numCache>
                <c:formatCode>General</c:formatCode>
                <c:ptCount val="10"/>
                <c:pt idx="0">
                  <c:v>0.64</c:v>
                </c:pt>
                <c:pt idx="1">
                  <c:v>-0.57999999999999996</c:v>
                </c:pt>
                <c:pt idx="2">
                  <c:v>1.27</c:v>
                </c:pt>
                <c:pt idx="3">
                  <c:v>0.64</c:v>
                </c:pt>
                <c:pt idx="4">
                  <c:v>-0.84</c:v>
                </c:pt>
                <c:pt idx="5">
                  <c:v>-0.21</c:v>
                </c:pt>
                <c:pt idx="6">
                  <c:v>0.66</c:v>
                </c:pt>
                <c:pt idx="7">
                  <c:v>-0.17</c:v>
                </c:pt>
                <c:pt idx="8">
                  <c:v>2.0099999999999998</c:v>
                </c:pt>
                <c:pt idx="9">
                  <c:v>-1.31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0-4BA1-A9A5-C6D60E1CB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76200"/>
          </c:spPr>
        </c:hiLowLines>
        <c:axId val="216240640"/>
        <c:axId val="215959232"/>
      </c:stockChart>
      <c:catAx>
        <c:axId val="21624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5959232"/>
        <c:crosses val="autoZero"/>
        <c:auto val="1"/>
        <c:lblAlgn val="ctr"/>
        <c:lblOffset val="100"/>
        <c:noMultiLvlLbl val="0"/>
      </c:catAx>
      <c:valAx>
        <c:axId val="21595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24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r>
              <a:rPr lang="en-US" sz="1600">
                <a:latin typeface="Angsana New" panose="02020603050405020304" pitchFamily="18" charset="-34"/>
                <a:cs typeface="Angsana New" panose="02020603050405020304" pitchFamily="18" charset="-34"/>
              </a:rPr>
              <a:t>Appraiser B</a:t>
            </a:r>
            <a:endParaRPr lang="th-TH" sz="16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val>
            <c:numRef>
              <c:f>'msa-Variables'!$D$16:$M$16</c:f>
              <c:numCache>
                <c:formatCode>General</c:formatCode>
                <c:ptCount val="10"/>
                <c:pt idx="0">
                  <c:v>0.08</c:v>
                </c:pt>
                <c:pt idx="1">
                  <c:v>-0.47</c:v>
                </c:pt>
                <c:pt idx="2">
                  <c:v>1.19</c:v>
                </c:pt>
                <c:pt idx="3">
                  <c:v>0.01</c:v>
                </c:pt>
                <c:pt idx="4">
                  <c:v>-0.56000000000000005</c:v>
                </c:pt>
                <c:pt idx="5">
                  <c:v>-0.2</c:v>
                </c:pt>
                <c:pt idx="6">
                  <c:v>0.47</c:v>
                </c:pt>
                <c:pt idx="7">
                  <c:v>-0.63</c:v>
                </c:pt>
                <c:pt idx="8">
                  <c:v>1.8</c:v>
                </c:pt>
                <c:pt idx="9">
                  <c:v>-1.68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D-4E9B-9D63-F45E43E6862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val>
            <c:numRef>
              <c:f>'msa-Variables'!$D$17:$M$17</c:f>
              <c:numCache>
                <c:formatCode>General</c:formatCode>
                <c:ptCount val="10"/>
                <c:pt idx="0">
                  <c:v>0.25</c:v>
                </c:pt>
                <c:pt idx="1">
                  <c:v>-1.22</c:v>
                </c:pt>
                <c:pt idx="2">
                  <c:v>0.94</c:v>
                </c:pt>
                <c:pt idx="3">
                  <c:v>1.03</c:v>
                </c:pt>
                <c:pt idx="4">
                  <c:v>-1.2</c:v>
                </c:pt>
                <c:pt idx="5">
                  <c:v>0.22</c:v>
                </c:pt>
                <c:pt idx="6">
                  <c:v>0.55000000000000004</c:v>
                </c:pt>
                <c:pt idx="7">
                  <c:v>0.08</c:v>
                </c:pt>
                <c:pt idx="8">
                  <c:v>2.12</c:v>
                </c:pt>
                <c:pt idx="9">
                  <c:v>-1.62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D-4E9B-9D63-F45E43E6862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val>
            <c:numRef>
              <c:f>'msa-Variables'!$D$18:$M$18</c:f>
              <c:numCache>
                <c:formatCode>General</c:formatCode>
                <c:ptCount val="10"/>
                <c:pt idx="0">
                  <c:v>7.0000000000000007E-2</c:v>
                </c:pt>
                <c:pt idx="1">
                  <c:v>-0.68</c:v>
                </c:pt>
                <c:pt idx="2">
                  <c:v>1.34</c:v>
                </c:pt>
                <c:pt idx="3">
                  <c:v>0.2</c:v>
                </c:pt>
                <c:pt idx="4">
                  <c:v>-1.28</c:v>
                </c:pt>
                <c:pt idx="5">
                  <c:v>0.06</c:v>
                </c:pt>
                <c:pt idx="6">
                  <c:v>0.83</c:v>
                </c:pt>
                <c:pt idx="7">
                  <c:v>-0.34</c:v>
                </c:pt>
                <c:pt idx="8">
                  <c:v>2.19</c:v>
                </c:pt>
                <c:pt idx="9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D-4E9B-9D63-F45E43E68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76200"/>
          </c:spPr>
        </c:hiLowLines>
        <c:axId val="216241664"/>
        <c:axId val="215960960"/>
      </c:stockChart>
      <c:catAx>
        <c:axId val="21624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215960960"/>
        <c:crosses val="autoZero"/>
        <c:auto val="1"/>
        <c:lblAlgn val="ctr"/>
        <c:lblOffset val="100"/>
        <c:noMultiLvlLbl val="0"/>
      </c:catAx>
      <c:valAx>
        <c:axId val="21596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24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r>
              <a:rPr lang="en-US" sz="1600">
                <a:latin typeface="Angsana New" panose="02020603050405020304" pitchFamily="18" charset="-34"/>
                <a:cs typeface="Angsana New" panose="02020603050405020304" pitchFamily="18" charset="-34"/>
              </a:rPr>
              <a:t>Appraiser C</a:t>
            </a:r>
            <a:endParaRPr lang="th-TH" sz="16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val>
            <c:numRef>
              <c:f>'msa-Variables'!$D$22:$M$22</c:f>
              <c:numCache>
                <c:formatCode>General</c:formatCode>
                <c:ptCount val="10"/>
                <c:pt idx="0">
                  <c:v>0.04</c:v>
                </c:pt>
                <c:pt idx="1">
                  <c:v>-1.38</c:v>
                </c:pt>
                <c:pt idx="2">
                  <c:v>0.88</c:v>
                </c:pt>
                <c:pt idx="3">
                  <c:v>0.14000000000000001</c:v>
                </c:pt>
                <c:pt idx="4">
                  <c:v>-1.46</c:v>
                </c:pt>
                <c:pt idx="5">
                  <c:v>-0.28999999999999998</c:v>
                </c:pt>
                <c:pt idx="6">
                  <c:v>0.02</c:v>
                </c:pt>
                <c:pt idx="7">
                  <c:v>-0.46</c:v>
                </c:pt>
                <c:pt idx="8">
                  <c:v>1.77</c:v>
                </c:pt>
                <c:pt idx="9">
                  <c:v>-1.49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8-4D5E-844C-9278B59C70DD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val>
            <c:numRef>
              <c:f>'msa-Variables'!$D$23:$M$23</c:f>
              <c:numCache>
                <c:formatCode>General</c:formatCode>
                <c:ptCount val="10"/>
                <c:pt idx="0">
                  <c:v>-0.11</c:v>
                </c:pt>
                <c:pt idx="1">
                  <c:v>-1.1299999999999999</c:v>
                </c:pt>
                <c:pt idx="2">
                  <c:v>1.0900000000000001</c:v>
                </c:pt>
                <c:pt idx="3">
                  <c:v>0.2</c:v>
                </c:pt>
                <c:pt idx="4">
                  <c:v>-1.07</c:v>
                </c:pt>
                <c:pt idx="5">
                  <c:v>-0.67</c:v>
                </c:pt>
                <c:pt idx="6">
                  <c:v>0.01</c:v>
                </c:pt>
                <c:pt idx="7">
                  <c:v>-0.56000000000000005</c:v>
                </c:pt>
                <c:pt idx="8">
                  <c:v>1.45</c:v>
                </c:pt>
                <c:pt idx="9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8-4D5E-844C-9278B59C70DD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val>
            <c:numRef>
              <c:f>'msa-Variables'!$D$24:$M$24</c:f>
              <c:numCache>
                <c:formatCode>General</c:formatCode>
                <c:ptCount val="10"/>
                <c:pt idx="0">
                  <c:v>-0.15</c:v>
                </c:pt>
                <c:pt idx="1">
                  <c:v>-0.96</c:v>
                </c:pt>
                <c:pt idx="2">
                  <c:v>0.67</c:v>
                </c:pt>
                <c:pt idx="3">
                  <c:v>0.11</c:v>
                </c:pt>
                <c:pt idx="4">
                  <c:v>-1.45</c:v>
                </c:pt>
                <c:pt idx="5">
                  <c:v>-0.49</c:v>
                </c:pt>
                <c:pt idx="6">
                  <c:v>0.21</c:v>
                </c:pt>
                <c:pt idx="7">
                  <c:v>-0.49</c:v>
                </c:pt>
                <c:pt idx="8">
                  <c:v>1.87</c:v>
                </c:pt>
                <c:pt idx="9">
                  <c:v>-2.16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78-4D5E-844C-9278B59C7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76200"/>
          </c:spPr>
        </c:hiLowLines>
        <c:axId val="192559616"/>
        <c:axId val="215962688"/>
      </c:stockChart>
      <c:catAx>
        <c:axId val="192559616"/>
        <c:scaling>
          <c:orientation val="minMax"/>
        </c:scaling>
        <c:delete val="0"/>
        <c:axPos val="b"/>
        <c:majorTickMark val="out"/>
        <c:minorTickMark val="none"/>
        <c:tickLblPos val="nextTo"/>
        <c:crossAx val="215962688"/>
        <c:crosses val="autoZero"/>
        <c:auto val="1"/>
        <c:lblAlgn val="ctr"/>
        <c:lblOffset val="100"/>
        <c:noMultiLvlLbl val="0"/>
      </c:catAx>
      <c:valAx>
        <c:axId val="21596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55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r>
              <a:rPr lang="en-US" sz="1600">
                <a:latin typeface="Angsana New" panose="02020603050405020304" pitchFamily="18" charset="-34"/>
                <a:cs typeface="Angsana New" panose="02020603050405020304" pitchFamily="18" charset="-34"/>
              </a:rPr>
              <a:t>Appraiser D</a:t>
            </a:r>
            <a:endParaRPr lang="th-TH" sz="16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val>
            <c:numRef>
              <c:f>'msa-Variables'!$D$28:$M$28</c:f>
              <c:numCache>
                <c:formatCode>General</c:formatCode>
                <c:ptCount val="10"/>
                <c:pt idx="0">
                  <c:v>0.08</c:v>
                </c:pt>
                <c:pt idx="1">
                  <c:v>-0.47</c:v>
                </c:pt>
                <c:pt idx="2">
                  <c:v>1.19</c:v>
                </c:pt>
                <c:pt idx="3">
                  <c:v>0.01</c:v>
                </c:pt>
                <c:pt idx="4">
                  <c:v>-0.56000000000000005</c:v>
                </c:pt>
                <c:pt idx="5">
                  <c:v>-0.2</c:v>
                </c:pt>
                <c:pt idx="6">
                  <c:v>0.47</c:v>
                </c:pt>
                <c:pt idx="7">
                  <c:v>-0.63</c:v>
                </c:pt>
                <c:pt idx="8">
                  <c:v>1.8</c:v>
                </c:pt>
                <c:pt idx="9">
                  <c:v>-1.68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C-4BB8-99AC-776EE5D6B45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val>
            <c:numRef>
              <c:f>'msa-Variables'!$D$29:$M$29</c:f>
              <c:numCache>
                <c:formatCode>General</c:formatCode>
                <c:ptCount val="10"/>
                <c:pt idx="0">
                  <c:v>0.04</c:v>
                </c:pt>
                <c:pt idx="1">
                  <c:v>-1.38</c:v>
                </c:pt>
                <c:pt idx="2">
                  <c:v>0.88</c:v>
                </c:pt>
                <c:pt idx="3">
                  <c:v>0.14000000000000001</c:v>
                </c:pt>
                <c:pt idx="4">
                  <c:v>-1.46</c:v>
                </c:pt>
                <c:pt idx="5">
                  <c:v>-0.28999999999999998</c:v>
                </c:pt>
                <c:pt idx="6">
                  <c:v>0.02</c:v>
                </c:pt>
                <c:pt idx="7">
                  <c:v>-0.46</c:v>
                </c:pt>
                <c:pt idx="8">
                  <c:v>1.77</c:v>
                </c:pt>
                <c:pt idx="9">
                  <c:v>-1.49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C-4BB8-99AC-776EE5D6B454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val>
            <c:numRef>
              <c:f>'msa-Variables'!$D$30:$M$30</c:f>
              <c:numCache>
                <c:formatCode>General</c:formatCode>
                <c:ptCount val="10"/>
                <c:pt idx="0">
                  <c:v>-0.11</c:v>
                </c:pt>
                <c:pt idx="1">
                  <c:v>-1.1299999999999999</c:v>
                </c:pt>
                <c:pt idx="2">
                  <c:v>1.0900000000000001</c:v>
                </c:pt>
                <c:pt idx="3">
                  <c:v>0.2</c:v>
                </c:pt>
                <c:pt idx="4">
                  <c:v>-1.07</c:v>
                </c:pt>
                <c:pt idx="5">
                  <c:v>-0.67</c:v>
                </c:pt>
                <c:pt idx="6">
                  <c:v>0.01</c:v>
                </c:pt>
                <c:pt idx="7">
                  <c:v>-0.56000000000000005</c:v>
                </c:pt>
                <c:pt idx="8">
                  <c:v>1.45</c:v>
                </c:pt>
                <c:pt idx="9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C-4BB8-99AC-776EE5D6B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76200"/>
          </c:spPr>
        </c:hiLowLines>
        <c:axId val="214166016"/>
        <c:axId val="215964416"/>
      </c:stockChart>
      <c:catAx>
        <c:axId val="21416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215964416"/>
        <c:crosses val="autoZero"/>
        <c:auto val="1"/>
        <c:lblAlgn val="ctr"/>
        <c:lblOffset val="100"/>
        <c:noMultiLvlLbl val="0"/>
      </c:catAx>
      <c:valAx>
        <c:axId val="21596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16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en-US" sz="1600">
                <a:latin typeface="Angsana New" panose="02020603050405020304" pitchFamily="18" charset="-34"/>
                <a:cs typeface="Angsana New" panose="02020603050405020304" pitchFamily="18" charset="-34"/>
              </a:rPr>
              <a:t>Appraiser A</a:t>
            </a:r>
            <a:endParaRPr lang="th-TH" sz="16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>
        <c:manualLayout>
          <c:xMode val="edge"/>
          <c:yMode val="edge"/>
          <c:x val="0.299190266890208"/>
          <c:y val="2.6236986093364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0.7</c:v>
              </c:pt>
              <c:pt idx="1">
                <c:v>1</c:v>
              </c:pt>
              <c:pt idx="2">
                <c:v>1.3</c:v>
              </c:pt>
            </c:numLit>
          </c:xVal>
          <c:yVal>
            <c:numRef>
              <c:f>'msa-Variables'!$D$10:$D$12</c:f>
              <c:numCache>
                <c:formatCode>General</c:formatCode>
                <c:ptCount val="3"/>
                <c:pt idx="0">
                  <c:v>0.28999999999999998</c:v>
                </c:pt>
                <c:pt idx="1">
                  <c:v>0.41</c:v>
                </c:pt>
                <c:pt idx="2">
                  <c:v>0.64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C6-4E4C-8E55-D2DFD4C1401A}"/>
            </c:ext>
          </c:extLst>
        </c:ser>
        <c:ser>
          <c:idx val="1"/>
          <c:order val="1"/>
          <c:tx>
            <c:v>2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1.7</c:v>
              </c:pt>
              <c:pt idx="1">
                <c:v>2</c:v>
              </c:pt>
              <c:pt idx="2">
                <c:v>2.2999999999999998</c:v>
              </c:pt>
            </c:numLit>
          </c:xVal>
          <c:yVal>
            <c:numRef>
              <c:f>'msa-Variables'!$E$10:$E$12</c:f>
              <c:numCache>
                <c:formatCode>General</c:formatCode>
                <c:ptCount val="3"/>
                <c:pt idx="0">
                  <c:v>-0.56000000000000005</c:v>
                </c:pt>
                <c:pt idx="1">
                  <c:v>-0.68</c:v>
                </c:pt>
                <c:pt idx="2">
                  <c:v>-0.57999999999999996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C6-4E4C-8E55-D2DFD4C1401A}"/>
            </c:ext>
          </c:extLst>
        </c:ser>
        <c:ser>
          <c:idx val="2"/>
          <c:order val="2"/>
          <c:tx>
            <c:v>3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2.7</c:v>
              </c:pt>
              <c:pt idx="1">
                <c:v>3</c:v>
              </c:pt>
              <c:pt idx="2">
                <c:v>3.3</c:v>
              </c:pt>
            </c:numLit>
          </c:xVal>
          <c:yVal>
            <c:numRef>
              <c:f>'msa-Variables'!$F$10:$F$12</c:f>
              <c:numCache>
                <c:formatCode>General</c:formatCode>
                <c:ptCount val="3"/>
                <c:pt idx="0">
                  <c:v>1.34</c:v>
                </c:pt>
                <c:pt idx="1">
                  <c:v>1.17</c:v>
                </c:pt>
                <c:pt idx="2">
                  <c:v>1.27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C6-4E4C-8E55-D2DFD4C1401A}"/>
            </c:ext>
          </c:extLst>
        </c:ser>
        <c:ser>
          <c:idx val="3"/>
          <c:order val="3"/>
          <c:tx>
            <c:v>4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3.7</c:v>
              </c:pt>
              <c:pt idx="1">
                <c:v>4</c:v>
              </c:pt>
              <c:pt idx="2">
                <c:v>4.3</c:v>
              </c:pt>
            </c:numLit>
          </c:xVal>
          <c:yVal>
            <c:numRef>
              <c:f>'msa-Variables'!$G$10:$G$12</c:f>
              <c:numCache>
                <c:formatCode>General</c:formatCode>
                <c:ptCount val="3"/>
                <c:pt idx="0">
                  <c:v>0.47</c:v>
                </c:pt>
                <c:pt idx="1">
                  <c:v>0.5</c:v>
                </c:pt>
                <c:pt idx="2">
                  <c:v>0.64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C6-4E4C-8E55-D2DFD4C1401A}"/>
            </c:ext>
          </c:extLst>
        </c:ser>
        <c:ser>
          <c:idx val="4"/>
          <c:order val="4"/>
          <c:tx>
            <c:v>5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4.7</c:v>
              </c:pt>
              <c:pt idx="1">
                <c:v>5</c:v>
              </c:pt>
              <c:pt idx="2">
                <c:v>5.3</c:v>
              </c:pt>
            </c:numLit>
          </c:xVal>
          <c:yVal>
            <c:numRef>
              <c:f>'msa-Variables'!$H$10:$H$12</c:f>
              <c:numCache>
                <c:formatCode>General</c:formatCode>
                <c:ptCount val="3"/>
                <c:pt idx="0">
                  <c:v>-0.8</c:v>
                </c:pt>
                <c:pt idx="1">
                  <c:v>-0.92</c:v>
                </c:pt>
                <c:pt idx="2">
                  <c:v>-0.84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C6-4E4C-8E55-D2DFD4C1401A}"/>
            </c:ext>
          </c:extLst>
        </c:ser>
        <c:ser>
          <c:idx val="5"/>
          <c:order val="5"/>
          <c:tx>
            <c:v>6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5.7</c:v>
              </c:pt>
              <c:pt idx="1">
                <c:v>6</c:v>
              </c:pt>
              <c:pt idx="2">
                <c:v>6.3</c:v>
              </c:pt>
            </c:numLit>
          </c:xVal>
          <c:yVal>
            <c:numRef>
              <c:f>'msa-Variables'!$I$10:$I$12</c:f>
              <c:numCache>
                <c:formatCode>General</c:formatCode>
                <c:ptCount val="3"/>
                <c:pt idx="0">
                  <c:v>0.02</c:v>
                </c:pt>
                <c:pt idx="1">
                  <c:v>-0.11</c:v>
                </c:pt>
                <c:pt idx="2">
                  <c:v>-0.21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C6-4E4C-8E55-D2DFD4C1401A}"/>
            </c:ext>
          </c:extLst>
        </c:ser>
        <c:ser>
          <c:idx val="6"/>
          <c:order val="6"/>
          <c:tx>
            <c:v>7</c:v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6.7</c:v>
              </c:pt>
              <c:pt idx="1">
                <c:v>7</c:v>
              </c:pt>
              <c:pt idx="2">
                <c:v>7.3</c:v>
              </c:pt>
            </c:numLit>
          </c:xVal>
          <c:yVal>
            <c:numRef>
              <c:f>'msa-Variables'!$J$10:$J$12</c:f>
              <c:numCache>
                <c:formatCode>General</c:formatCode>
                <c:ptCount val="3"/>
                <c:pt idx="0">
                  <c:v>0.59</c:v>
                </c:pt>
                <c:pt idx="1">
                  <c:v>0.75</c:v>
                </c:pt>
                <c:pt idx="2">
                  <c:v>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C6-4E4C-8E55-D2DFD4C1401A}"/>
            </c:ext>
          </c:extLst>
        </c:ser>
        <c:ser>
          <c:idx val="7"/>
          <c:order val="7"/>
          <c:tx>
            <c:v>8</c:v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7.7</c:v>
              </c:pt>
              <c:pt idx="1">
                <c:v>8</c:v>
              </c:pt>
              <c:pt idx="2">
                <c:v>8.3000000000000007</c:v>
              </c:pt>
            </c:numLit>
          </c:xVal>
          <c:yVal>
            <c:numRef>
              <c:f>'msa-Variables'!$K$10:$K$12</c:f>
              <c:numCache>
                <c:formatCode>General</c:formatCode>
                <c:ptCount val="3"/>
                <c:pt idx="0">
                  <c:v>-0.31</c:v>
                </c:pt>
                <c:pt idx="1">
                  <c:v>-0.2</c:v>
                </c:pt>
                <c:pt idx="2">
                  <c:v>-0.17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C6-4E4C-8E55-D2DFD4C1401A}"/>
            </c:ext>
          </c:extLst>
        </c:ser>
        <c:ser>
          <c:idx val="8"/>
          <c:order val="8"/>
          <c:tx>
            <c:v>9</c:v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8.6999999999999993</c:v>
              </c:pt>
              <c:pt idx="1">
                <c:v>9</c:v>
              </c:pt>
              <c:pt idx="2">
                <c:v>9.3000000000000007</c:v>
              </c:pt>
            </c:numLit>
          </c:xVal>
          <c:yVal>
            <c:numRef>
              <c:f>'msa-Variables'!$L$10:$L$12</c:f>
              <c:numCache>
                <c:formatCode>General</c:formatCode>
                <c:ptCount val="3"/>
                <c:pt idx="0">
                  <c:v>2.2599999999999998</c:v>
                </c:pt>
                <c:pt idx="1">
                  <c:v>1.99</c:v>
                </c:pt>
                <c:pt idx="2">
                  <c:v>2.0099999999999998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C6-4E4C-8E55-D2DFD4C1401A}"/>
            </c:ext>
          </c:extLst>
        </c:ser>
        <c:ser>
          <c:idx val="9"/>
          <c:order val="9"/>
          <c:tx>
            <c:v>10</c:v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9.6999999999999993</c:v>
              </c:pt>
              <c:pt idx="1">
                <c:v>10</c:v>
              </c:pt>
              <c:pt idx="2">
                <c:v>10.3</c:v>
              </c:pt>
            </c:numLit>
          </c:xVal>
          <c:yVal>
            <c:numRef>
              <c:f>'msa-Variables'!$M$10:$M$12</c:f>
              <c:numCache>
                <c:formatCode>General</c:formatCode>
                <c:ptCount val="3"/>
                <c:pt idx="0">
                  <c:v>-1.36</c:v>
                </c:pt>
                <c:pt idx="1">
                  <c:v>-1.25</c:v>
                </c:pt>
                <c:pt idx="2">
                  <c:v>-1.31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AC6-4E4C-8E55-D2DFD4C14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134016"/>
        <c:axId val="400825328"/>
      </c:scatterChart>
      <c:valAx>
        <c:axId val="398134016"/>
        <c:scaling>
          <c:orientation val="minMax"/>
          <c:max val="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00825328"/>
        <c:crosses val="autoZero"/>
        <c:crossBetween val="midCat"/>
        <c:majorUnit val="1"/>
      </c:valAx>
      <c:valAx>
        <c:axId val="40082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9813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en-US" sz="1600">
                <a:latin typeface="Angsana New" panose="02020603050405020304" pitchFamily="18" charset="-34"/>
                <a:cs typeface="Angsana New" panose="02020603050405020304" pitchFamily="18" charset="-34"/>
              </a:rPr>
              <a:t>Appraiser B</a:t>
            </a:r>
            <a:endParaRPr lang="th-TH" sz="16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0.7</c:v>
              </c:pt>
              <c:pt idx="1">
                <c:v>1</c:v>
              </c:pt>
              <c:pt idx="2">
                <c:v>1.3</c:v>
              </c:pt>
            </c:numLit>
          </c:xVal>
          <c:yVal>
            <c:numRef>
              <c:f>'msa-Variables'!$D$16:$D$18</c:f>
              <c:numCache>
                <c:formatCode>General</c:formatCode>
                <c:ptCount val="3"/>
                <c:pt idx="0">
                  <c:v>0.08</c:v>
                </c:pt>
                <c:pt idx="1">
                  <c:v>0.25</c:v>
                </c:pt>
                <c:pt idx="2">
                  <c:v>7.0000000000000007E-2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1</c:v>
                </c15:tx>
              </c15:filteredSeriesTitle>
            </c:ext>
            <c:ext xmlns:c16="http://schemas.microsoft.com/office/drawing/2014/chart" uri="{C3380CC4-5D6E-409C-BE32-E72D297353CC}">
              <c16:uniqueId val="{00000000-0635-4B4D-B785-A285417B441A}"/>
            </c:ext>
          </c:extLst>
        </c:ser>
        <c:ser>
          <c:idx val="1"/>
          <c:order val="1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1.7</c:v>
              </c:pt>
              <c:pt idx="1">
                <c:v>2</c:v>
              </c:pt>
              <c:pt idx="2">
                <c:v>2.2999999999999998</c:v>
              </c:pt>
            </c:numLit>
          </c:xVal>
          <c:yVal>
            <c:numRef>
              <c:f>'msa-Variables'!$E$16:$E$18</c:f>
              <c:numCache>
                <c:formatCode>General</c:formatCode>
                <c:ptCount val="3"/>
                <c:pt idx="0">
                  <c:v>-0.47</c:v>
                </c:pt>
                <c:pt idx="1">
                  <c:v>-1.22</c:v>
                </c:pt>
                <c:pt idx="2">
                  <c:v>-0.68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2</c:v>
                </c15:tx>
              </c15:filteredSeriesTitle>
            </c:ext>
            <c:ext xmlns:c16="http://schemas.microsoft.com/office/drawing/2014/chart" uri="{C3380CC4-5D6E-409C-BE32-E72D297353CC}">
              <c16:uniqueId val="{00000001-0635-4B4D-B785-A285417B441A}"/>
            </c:ext>
          </c:extLst>
        </c:ser>
        <c:ser>
          <c:idx val="2"/>
          <c:order val="2"/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2.7</c:v>
              </c:pt>
              <c:pt idx="1">
                <c:v>3</c:v>
              </c:pt>
              <c:pt idx="2">
                <c:v>3.3</c:v>
              </c:pt>
            </c:numLit>
          </c:xVal>
          <c:yVal>
            <c:numRef>
              <c:f>'msa-Variables'!$F$16:$F$18</c:f>
              <c:numCache>
                <c:formatCode>General</c:formatCode>
                <c:ptCount val="3"/>
                <c:pt idx="0">
                  <c:v>1.19</c:v>
                </c:pt>
                <c:pt idx="1">
                  <c:v>0.94</c:v>
                </c:pt>
                <c:pt idx="2">
                  <c:v>1.34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3</c:v>
                </c15:tx>
              </c15:filteredSeriesTitle>
            </c:ext>
            <c:ext xmlns:c16="http://schemas.microsoft.com/office/drawing/2014/chart" uri="{C3380CC4-5D6E-409C-BE32-E72D297353CC}">
              <c16:uniqueId val="{00000002-0635-4B4D-B785-A285417B441A}"/>
            </c:ext>
          </c:extLst>
        </c:ser>
        <c:ser>
          <c:idx val="3"/>
          <c:order val="3"/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3.7</c:v>
              </c:pt>
              <c:pt idx="1">
                <c:v>4</c:v>
              </c:pt>
              <c:pt idx="2">
                <c:v>4.3</c:v>
              </c:pt>
            </c:numLit>
          </c:xVal>
          <c:yVal>
            <c:numRef>
              <c:f>'msa-Variables'!$G$16:$G$18</c:f>
              <c:numCache>
                <c:formatCode>General</c:formatCode>
                <c:ptCount val="3"/>
                <c:pt idx="0">
                  <c:v>0.01</c:v>
                </c:pt>
                <c:pt idx="1">
                  <c:v>1.03</c:v>
                </c:pt>
                <c:pt idx="2">
                  <c:v>0.2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4</c:v>
                </c15:tx>
              </c15:filteredSeriesTitle>
            </c:ext>
            <c:ext xmlns:c16="http://schemas.microsoft.com/office/drawing/2014/chart" uri="{C3380CC4-5D6E-409C-BE32-E72D297353CC}">
              <c16:uniqueId val="{00000003-0635-4B4D-B785-A285417B441A}"/>
            </c:ext>
          </c:extLst>
        </c:ser>
        <c:ser>
          <c:idx val="4"/>
          <c:order val="4"/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4.7</c:v>
              </c:pt>
              <c:pt idx="1">
                <c:v>5</c:v>
              </c:pt>
              <c:pt idx="2">
                <c:v>5.3</c:v>
              </c:pt>
            </c:numLit>
          </c:xVal>
          <c:yVal>
            <c:numRef>
              <c:f>'msa-Variables'!$H$16:$H$18</c:f>
              <c:numCache>
                <c:formatCode>General</c:formatCode>
                <c:ptCount val="3"/>
                <c:pt idx="0">
                  <c:v>-0.56000000000000005</c:v>
                </c:pt>
                <c:pt idx="1">
                  <c:v>-1.2</c:v>
                </c:pt>
                <c:pt idx="2">
                  <c:v>-1.28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5</c:v>
                </c15:tx>
              </c15:filteredSeriesTitle>
            </c:ext>
            <c:ext xmlns:c16="http://schemas.microsoft.com/office/drawing/2014/chart" uri="{C3380CC4-5D6E-409C-BE32-E72D297353CC}">
              <c16:uniqueId val="{00000004-0635-4B4D-B785-A285417B441A}"/>
            </c:ext>
          </c:extLst>
        </c:ser>
        <c:ser>
          <c:idx val="5"/>
          <c:order val="5"/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5.7</c:v>
              </c:pt>
              <c:pt idx="1">
                <c:v>6</c:v>
              </c:pt>
              <c:pt idx="2">
                <c:v>6.3</c:v>
              </c:pt>
            </c:numLit>
          </c:xVal>
          <c:yVal>
            <c:numRef>
              <c:f>'msa-Variables'!$I$16:$I$18</c:f>
              <c:numCache>
                <c:formatCode>General</c:formatCode>
                <c:ptCount val="3"/>
                <c:pt idx="0">
                  <c:v>-0.2</c:v>
                </c:pt>
                <c:pt idx="1">
                  <c:v>0.22</c:v>
                </c:pt>
                <c:pt idx="2">
                  <c:v>0.06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6</c:v>
                </c15:tx>
              </c15:filteredSeriesTitle>
            </c:ext>
            <c:ext xmlns:c16="http://schemas.microsoft.com/office/drawing/2014/chart" uri="{C3380CC4-5D6E-409C-BE32-E72D297353CC}">
              <c16:uniqueId val="{00000005-0635-4B4D-B785-A285417B441A}"/>
            </c:ext>
          </c:extLst>
        </c:ser>
        <c:ser>
          <c:idx val="6"/>
          <c:order val="6"/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6.7</c:v>
              </c:pt>
              <c:pt idx="1">
                <c:v>7</c:v>
              </c:pt>
              <c:pt idx="2">
                <c:v>7.3</c:v>
              </c:pt>
            </c:numLit>
          </c:xVal>
          <c:yVal>
            <c:numRef>
              <c:f>'msa-Variables'!$J$16:$J$18</c:f>
              <c:numCache>
                <c:formatCode>General</c:formatCode>
                <c:ptCount val="3"/>
                <c:pt idx="0">
                  <c:v>0.47</c:v>
                </c:pt>
                <c:pt idx="1">
                  <c:v>0.55000000000000004</c:v>
                </c:pt>
                <c:pt idx="2">
                  <c:v>0.83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7</c:v>
                </c15:tx>
              </c15:filteredSeriesTitle>
            </c:ext>
            <c:ext xmlns:c16="http://schemas.microsoft.com/office/drawing/2014/chart" uri="{C3380CC4-5D6E-409C-BE32-E72D297353CC}">
              <c16:uniqueId val="{00000006-0635-4B4D-B785-A285417B441A}"/>
            </c:ext>
          </c:extLst>
        </c:ser>
        <c:ser>
          <c:idx val="7"/>
          <c:order val="7"/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7.7</c:v>
              </c:pt>
              <c:pt idx="1">
                <c:v>8</c:v>
              </c:pt>
              <c:pt idx="2">
                <c:v>8.3000000000000007</c:v>
              </c:pt>
            </c:numLit>
          </c:xVal>
          <c:yVal>
            <c:numRef>
              <c:f>'msa-Variables'!$K$16:$K$18</c:f>
              <c:numCache>
                <c:formatCode>General</c:formatCode>
                <c:ptCount val="3"/>
                <c:pt idx="0">
                  <c:v>-0.63</c:v>
                </c:pt>
                <c:pt idx="1">
                  <c:v>0.08</c:v>
                </c:pt>
                <c:pt idx="2">
                  <c:v>-0.34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8</c:v>
                </c15:tx>
              </c15:filteredSeriesTitle>
            </c:ext>
            <c:ext xmlns:c16="http://schemas.microsoft.com/office/drawing/2014/chart" uri="{C3380CC4-5D6E-409C-BE32-E72D297353CC}">
              <c16:uniqueId val="{00000007-0635-4B4D-B785-A285417B441A}"/>
            </c:ext>
          </c:extLst>
        </c:ser>
        <c:ser>
          <c:idx val="8"/>
          <c:order val="8"/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8.6999999999999993</c:v>
              </c:pt>
              <c:pt idx="1">
                <c:v>9</c:v>
              </c:pt>
              <c:pt idx="2">
                <c:v>9.3000000000000007</c:v>
              </c:pt>
            </c:numLit>
          </c:xVal>
          <c:yVal>
            <c:numRef>
              <c:f>'msa-Variables'!$L$16:$L$18</c:f>
              <c:numCache>
                <c:formatCode>General</c:formatCode>
                <c:ptCount val="3"/>
                <c:pt idx="0">
                  <c:v>1.8</c:v>
                </c:pt>
                <c:pt idx="1">
                  <c:v>2.12</c:v>
                </c:pt>
                <c:pt idx="2">
                  <c:v>2.19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9</c:v>
                </c15:tx>
              </c15:filteredSeriesTitle>
            </c:ext>
            <c:ext xmlns:c16="http://schemas.microsoft.com/office/drawing/2014/chart" uri="{C3380CC4-5D6E-409C-BE32-E72D297353CC}">
              <c16:uniqueId val="{00000008-0635-4B4D-B785-A285417B441A}"/>
            </c:ext>
          </c:extLst>
        </c:ser>
        <c:ser>
          <c:idx val="9"/>
          <c:order val="9"/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9.6999999999999993</c:v>
              </c:pt>
              <c:pt idx="1">
                <c:v>10</c:v>
              </c:pt>
              <c:pt idx="2">
                <c:v>10.3</c:v>
              </c:pt>
            </c:numLit>
          </c:xVal>
          <c:yVal>
            <c:numRef>
              <c:f>'msa-Variables'!$M$16:$M$18</c:f>
              <c:numCache>
                <c:formatCode>General</c:formatCode>
                <c:ptCount val="3"/>
                <c:pt idx="0">
                  <c:v>-1.68</c:v>
                </c:pt>
                <c:pt idx="1">
                  <c:v>-1.62</c:v>
                </c:pt>
                <c:pt idx="2">
                  <c:v>-1.5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10</c:v>
                </c15:tx>
              </c15:filteredSeriesTitle>
            </c:ext>
            <c:ext xmlns:c16="http://schemas.microsoft.com/office/drawing/2014/chart" uri="{C3380CC4-5D6E-409C-BE32-E72D297353CC}">
              <c16:uniqueId val="{00000009-0635-4B4D-B785-A285417B4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134016"/>
        <c:axId val="400825328"/>
      </c:scatterChart>
      <c:valAx>
        <c:axId val="398134016"/>
        <c:scaling>
          <c:orientation val="minMax"/>
          <c:max val="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00825328"/>
        <c:crosses val="autoZero"/>
        <c:crossBetween val="midCat"/>
        <c:majorUnit val="1"/>
      </c:valAx>
      <c:valAx>
        <c:axId val="40082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9813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en-US" sz="1600">
                <a:latin typeface="Angsana New" panose="02020603050405020304" pitchFamily="18" charset="-34"/>
                <a:cs typeface="Angsana New" panose="02020603050405020304" pitchFamily="18" charset="-34"/>
              </a:rPr>
              <a:t>Appraiser D</a:t>
            </a:r>
            <a:endParaRPr lang="th-TH" sz="16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0.7</c:v>
              </c:pt>
              <c:pt idx="1">
                <c:v>1</c:v>
              </c:pt>
              <c:pt idx="2">
                <c:v>1.3</c:v>
              </c:pt>
            </c:numLit>
          </c:xVal>
          <c:yVal>
            <c:numRef>
              <c:f>'msa-Variables'!$D$28:$D$30</c:f>
              <c:numCache>
                <c:formatCode>General</c:formatCode>
                <c:ptCount val="3"/>
                <c:pt idx="0">
                  <c:v>0.08</c:v>
                </c:pt>
                <c:pt idx="1">
                  <c:v>0.04</c:v>
                </c:pt>
                <c:pt idx="2">
                  <c:v>-0.11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75-4AA8-8750-5F8A2AF154D3}"/>
            </c:ext>
          </c:extLst>
        </c:ser>
        <c:ser>
          <c:idx val="1"/>
          <c:order val="1"/>
          <c:tx>
            <c:v>2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1.7</c:v>
              </c:pt>
              <c:pt idx="1">
                <c:v>2</c:v>
              </c:pt>
              <c:pt idx="2">
                <c:v>2.2999999999999998</c:v>
              </c:pt>
            </c:numLit>
          </c:xVal>
          <c:yVal>
            <c:numRef>
              <c:f>'msa-Variables'!$E$28:$E$30</c:f>
              <c:numCache>
                <c:formatCode>General</c:formatCode>
                <c:ptCount val="3"/>
                <c:pt idx="0">
                  <c:v>-0.47</c:v>
                </c:pt>
                <c:pt idx="1">
                  <c:v>-1.38</c:v>
                </c:pt>
                <c:pt idx="2">
                  <c:v>-1.1299999999999999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75-4AA8-8750-5F8A2AF154D3}"/>
            </c:ext>
          </c:extLst>
        </c:ser>
        <c:ser>
          <c:idx val="2"/>
          <c:order val="2"/>
          <c:tx>
            <c:v>3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2.7</c:v>
              </c:pt>
              <c:pt idx="1">
                <c:v>3</c:v>
              </c:pt>
              <c:pt idx="2">
                <c:v>3.3</c:v>
              </c:pt>
            </c:numLit>
          </c:xVal>
          <c:yVal>
            <c:numRef>
              <c:f>'msa-Variables'!$F$28:$F$30</c:f>
              <c:numCache>
                <c:formatCode>General</c:formatCode>
                <c:ptCount val="3"/>
                <c:pt idx="0">
                  <c:v>1.19</c:v>
                </c:pt>
                <c:pt idx="1">
                  <c:v>0.88</c:v>
                </c:pt>
                <c:pt idx="2">
                  <c:v>1.0900000000000001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75-4AA8-8750-5F8A2AF154D3}"/>
            </c:ext>
          </c:extLst>
        </c:ser>
        <c:ser>
          <c:idx val="3"/>
          <c:order val="3"/>
          <c:tx>
            <c:v>4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3.7</c:v>
              </c:pt>
              <c:pt idx="1">
                <c:v>4</c:v>
              </c:pt>
              <c:pt idx="2">
                <c:v>4.3</c:v>
              </c:pt>
            </c:numLit>
          </c:xVal>
          <c:yVal>
            <c:numRef>
              <c:f>'msa-Variables'!$G$28:$G$30</c:f>
              <c:numCache>
                <c:formatCode>General</c:formatCode>
                <c:ptCount val="3"/>
                <c:pt idx="0">
                  <c:v>0.01</c:v>
                </c:pt>
                <c:pt idx="1">
                  <c:v>0.14000000000000001</c:v>
                </c:pt>
                <c:pt idx="2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75-4AA8-8750-5F8A2AF154D3}"/>
            </c:ext>
          </c:extLst>
        </c:ser>
        <c:ser>
          <c:idx val="4"/>
          <c:order val="4"/>
          <c:tx>
            <c:v>5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4.7</c:v>
              </c:pt>
              <c:pt idx="1">
                <c:v>5</c:v>
              </c:pt>
              <c:pt idx="2">
                <c:v>5.3</c:v>
              </c:pt>
            </c:numLit>
          </c:xVal>
          <c:yVal>
            <c:numRef>
              <c:f>'msa-Variables'!$H$28:$H$30</c:f>
              <c:numCache>
                <c:formatCode>General</c:formatCode>
                <c:ptCount val="3"/>
                <c:pt idx="0">
                  <c:v>-0.56000000000000005</c:v>
                </c:pt>
                <c:pt idx="1">
                  <c:v>-1.46</c:v>
                </c:pt>
                <c:pt idx="2">
                  <c:v>-1.07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75-4AA8-8750-5F8A2AF154D3}"/>
            </c:ext>
          </c:extLst>
        </c:ser>
        <c:ser>
          <c:idx val="5"/>
          <c:order val="5"/>
          <c:tx>
            <c:v>6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5.7</c:v>
              </c:pt>
              <c:pt idx="1">
                <c:v>6</c:v>
              </c:pt>
              <c:pt idx="2">
                <c:v>6.3</c:v>
              </c:pt>
            </c:numLit>
          </c:xVal>
          <c:yVal>
            <c:numRef>
              <c:f>'msa-Variables'!$I$28:$I$30</c:f>
              <c:numCache>
                <c:formatCode>General</c:formatCode>
                <c:ptCount val="3"/>
                <c:pt idx="0">
                  <c:v>-0.2</c:v>
                </c:pt>
                <c:pt idx="1">
                  <c:v>-0.28999999999999998</c:v>
                </c:pt>
                <c:pt idx="2">
                  <c:v>-0.67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75-4AA8-8750-5F8A2AF154D3}"/>
            </c:ext>
          </c:extLst>
        </c:ser>
        <c:ser>
          <c:idx val="6"/>
          <c:order val="6"/>
          <c:tx>
            <c:v>7</c:v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6.7</c:v>
              </c:pt>
              <c:pt idx="1">
                <c:v>7</c:v>
              </c:pt>
              <c:pt idx="2">
                <c:v>7.3</c:v>
              </c:pt>
            </c:numLit>
          </c:xVal>
          <c:yVal>
            <c:numRef>
              <c:f>'msa-Variables'!$J$28:$J$30</c:f>
              <c:numCache>
                <c:formatCode>General</c:formatCode>
                <c:ptCount val="3"/>
                <c:pt idx="0">
                  <c:v>0.47</c:v>
                </c:pt>
                <c:pt idx="1">
                  <c:v>0.02</c:v>
                </c:pt>
                <c:pt idx="2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75-4AA8-8750-5F8A2AF154D3}"/>
            </c:ext>
          </c:extLst>
        </c:ser>
        <c:ser>
          <c:idx val="7"/>
          <c:order val="7"/>
          <c:tx>
            <c:v>8</c:v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7.7</c:v>
              </c:pt>
              <c:pt idx="1">
                <c:v>8</c:v>
              </c:pt>
              <c:pt idx="2">
                <c:v>8.3000000000000007</c:v>
              </c:pt>
            </c:numLit>
          </c:xVal>
          <c:yVal>
            <c:numRef>
              <c:f>'msa-Variables'!$K$28:$K$30</c:f>
              <c:numCache>
                <c:formatCode>General</c:formatCode>
                <c:ptCount val="3"/>
                <c:pt idx="0">
                  <c:v>-0.63</c:v>
                </c:pt>
                <c:pt idx="1">
                  <c:v>-0.46</c:v>
                </c:pt>
                <c:pt idx="2">
                  <c:v>-0.56000000000000005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75-4AA8-8750-5F8A2AF154D3}"/>
            </c:ext>
          </c:extLst>
        </c:ser>
        <c:ser>
          <c:idx val="8"/>
          <c:order val="8"/>
          <c:tx>
            <c:v>9</c:v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8.6999999999999993</c:v>
              </c:pt>
              <c:pt idx="1">
                <c:v>9</c:v>
              </c:pt>
              <c:pt idx="2">
                <c:v>9.3000000000000007</c:v>
              </c:pt>
            </c:numLit>
          </c:xVal>
          <c:yVal>
            <c:numRef>
              <c:f>'msa-Variables'!$L$28:$L$30</c:f>
              <c:numCache>
                <c:formatCode>General</c:formatCode>
                <c:ptCount val="3"/>
                <c:pt idx="0">
                  <c:v>1.8</c:v>
                </c:pt>
                <c:pt idx="1">
                  <c:v>1.77</c:v>
                </c:pt>
                <c:pt idx="2">
                  <c:v>1.45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75-4AA8-8750-5F8A2AF154D3}"/>
            </c:ext>
          </c:extLst>
        </c:ser>
        <c:ser>
          <c:idx val="9"/>
          <c:order val="9"/>
          <c:tx>
            <c:v>10</c:v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"/>
              <c:pt idx="0">
                <c:v>9.6999999999999993</c:v>
              </c:pt>
              <c:pt idx="1">
                <c:v>10</c:v>
              </c:pt>
              <c:pt idx="2">
                <c:v>10.3</c:v>
              </c:pt>
            </c:numLit>
          </c:xVal>
          <c:yVal>
            <c:numRef>
              <c:f>'msa-Variables'!$M$28:$M$30</c:f>
              <c:numCache>
                <c:formatCode>General</c:formatCode>
                <c:ptCount val="3"/>
                <c:pt idx="0">
                  <c:v>-1.68</c:v>
                </c:pt>
                <c:pt idx="1">
                  <c:v>-1.49</c:v>
                </c:pt>
                <c:pt idx="2">
                  <c:v>-1.77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F75-4AA8-8750-5F8A2AF15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134016"/>
        <c:axId val="400825328"/>
      </c:scatterChart>
      <c:valAx>
        <c:axId val="398134016"/>
        <c:scaling>
          <c:orientation val="minMax"/>
          <c:max val="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00825328"/>
        <c:crosses val="autoZero"/>
        <c:crossBetween val="midCat"/>
        <c:majorUnit val="1"/>
      </c:valAx>
      <c:valAx>
        <c:axId val="40082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9813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18</xdr:row>
      <xdr:rowOff>57150</xdr:rowOff>
    </xdr:from>
    <xdr:to>
      <xdr:col>13</xdr:col>
      <xdr:colOff>209550</xdr:colOff>
      <xdr:row>18</xdr:row>
      <xdr:rowOff>57150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029575" y="48387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123825</xdr:colOff>
      <xdr:row>19</xdr:row>
      <xdr:rowOff>57150</xdr:rowOff>
    </xdr:from>
    <xdr:to>
      <xdr:col>13</xdr:col>
      <xdr:colOff>228600</xdr:colOff>
      <xdr:row>19</xdr:row>
      <xdr:rowOff>57150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8048625" y="50196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13</xdr:row>
      <xdr:rowOff>47625</xdr:rowOff>
    </xdr:from>
    <xdr:to>
      <xdr:col>13</xdr:col>
      <xdr:colOff>219075</xdr:colOff>
      <xdr:row>13</xdr:row>
      <xdr:rowOff>47625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8039100" y="363855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123825</xdr:colOff>
      <xdr:row>12</xdr:row>
      <xdr:rowOff>47625</xdr:rowOff>
    </xdr:from>
    <xdr:to>
      <xdr:col>13</xdr:col>
      <xdr:colOff>228600</xdr:colOff>
      <xdr:row>12</xdr:row>
      <xdr:rowOff>47625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048625" y="336232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34</xdr:row>
      <xdr:rowOff>57150</xdr:rowOff>
    </xdr:from>
    <xdr:to>
      <xdr:col>11</xdr:col>
      <xdr:colOff>133350</xdr:colOff>
      <xdr:row>34</xdr:row>
      <xdr:rowOff>57150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734175" y="77343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209550</xdr:colOff>
      <xdr:row>34</xdr:row>
      <xdr:rowOff>57150</xdr:rowOff>
    </xdr:from>
    <xdr:to>
      <xdr:col>11</xdr:col>
      <xdr:colOff>314325</xdr:colOff>
      <xdr:row>34</xdr:row>
      <xdr:rowOff>57150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6915150" y="77343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371475</xdr:colOff>
      <xdr:row>34</xdr:row>
      <xdr:rowOff>57150</xdr:rowOff>
    </xdr:from>
    <xdr:to>
      <xdr:col>11</xdr:col>
      <xdr:colOff>476250</xdr:colOff>
      <xdr:row>34</xdr:row>
      <xdr:rowOff>57150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7077075" y="77343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33</xdr:row>
      <xdr:rowOff>38100</xdr:rowOff>
    </xdr:from>
    <xdr:to>
      <xdr:col>1</xdr:col>
      <xdr:colOff>38100</xdr:colOff>
      <xdr:row>33</xdr:row>
      <xdr:rowOff>38100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266700" y="7534275"/>
          <a:ext cx="381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142875</xdr:colOff>
      <xdr:row>32</xdr:row>
      <xdr:rowOff>66675</xdr:rowOff>
    </xdr:from>
    <xdr:to>
      <xdr:col>13</xdr:col>
      <xdr:colOff>247650</xdr:colOff>
      <xdr:row>32</xdr:row>
      <xdr:rowOff>66675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8067675" y="73818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142875</xdr:colOff>
      <xdr:row>32</xdr:row>
      <xdr:rowOff>28575</xdr:rowOff>
    </xdr:from>
    <xdr:to>
      <xdr:col>13</xdr:col>
      <xdr:colOff>247650</xdr:colOff>
      <xdr:row>32</xdr:row>
      <xdr:rowOff>28575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067675" y="73437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34</xdr:row>
      <xdr:rowOff>66675</xdr:rowOff>
    </xdr:from>
    <xdr:to>
      <xdr:col>10</xdr:col>
      <xdr:colOff>304800</xdr:colOff>
      <xdr:row>34</xdr:row>
      <xdr:rowOff>66675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6296025" y="774382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34</xdr:row>
      <xdr:rowOff>28575</xdr:rowOff>
    </xdr:from>
    <xdr:to>
      <xdr:col>10</xdr:col>
      <xdr:colOff>304800</xdr:colOff>
      <xdr:row>34</xdr:row>
      <xdr:rowOff>28575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6296025" y="770572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133350</xdr:colOff>
      <xdr:row>35</xdr:row>
      <xdr:rowOff>47625</xdr:rowOff>
    </xdr:from>
    <xdr:to>
      <xdr:col>10</xdr:col>
      <xdr:colOff>238125</xdr:colOff>
      <xdr:row>35</xdr:row>
      <xdr:rowOff>47625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6229350" y="790575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35</xdr:row>
      <xdr:rowOff>66675</xdr:rowOff>
    </xdr:from>
    <xdr:to>
      <xdr:col>11</xdr:col>
      <xdr:colOff>104775</xdr:colOff>
      <xdr:row>35</xdr:row>
      <xdr:rowOff>66675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6705600" y="79248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276225</xdr:colOff>
      <xdr:row>35</xdr:row>
      <xdr:rowOff>57150</xdr:rowOff>
    </xdr:from>
    <xdr:to>
      <xdr:col>11</xdr:col>
      <xdr:colOff>381000</xdr:colOff>
      <xdr:row>35</xdr:row>
      <xdr:rowOff>57150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6981825" y="79152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36</xdr:row>
      <xdr:rowOff>66675</xdr:rowOff>
    </xdr:from>
    <xdr:to>
      <xdr:col>11</xdr:col>
      <xdr:colOff>190500</xdr:colOff>
      <xdr:row>36</xdr:row>
      <xdr:rowOff>66675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6791325" y="81057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36</xdr:row>
      <xdr:rowOff>47625</xdr:rowOff>
    </xdr:from>
    <xdr:to>
      <xdr:col>11</xdr:col>
      <xdr:colOff>190500</xdr:colOff>
      <xdr:row>36</xdr:row>
      <xdr:rowOff>47625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6791325" y="808672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37</xdr:row>
      <xdr:rowOff>66675</xdr:rowOff>
    </xdr:from>
    <xdr:to>
      <xdr:col>11</xdr:col>
      <xdr:colOff>190500</xdr:colOff>
      <xdr:row>37</xdr:row>
      <xdr:rowOff>66675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6791325" y="828675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37</xdr:row>
      <xdr:rowOff>38100</xdr:rowOff>
    </xdr:from>
    <xdr:to>
      <xdr:col>11</xdr:col>
      <xdr:colOff>190500</xdr:colOff>
      <xdr:row>37</xdr:row>
      <xdr:rowOff>38100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6791325" y="82581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42</xdr:row>
      <xdr:rowOff>47625</xdr:rowOff>
    </xdr:from>
    <xdr:to>
      <xdr:col>5</xdr:col>
      <xdr:colOff>190500</xdr:colOff>
      <xdr:row>42</xdr:row>
      <xdr:rowOff>47625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133725" y="91725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42</xdr:row>
      <xdr:rowOff>19050</xdr:rowOff>
    </xdr:from>
    <xdr:to>
      <xdr:col>5</xdr:col>
      <xdr:colOff>190500</xdr:colOff>
      <xdr:row>42</xdr:row>
      <xdr:rowOff>19050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133725" y="91440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476250</xdr:colOff>
      <xdr:row>56</xdr:row>
      <xdr:rowOff>0</xdr:rowOff>
    </xdr:from>
    <xdr:to>
      <xdr:col>6</xdr:col>
      <xdr:colOff>152400</xdr:colOff>
      <xdr:row>56</xdr:row>
      <xdr:rowOff>161925</xdr:rowOff>
    </xdr:to>
    <xdr:sp macro="" textlink="">
      <xdr:nvSpPr>
        <xdr:cNvPr id="23" name="繪圖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2914650" y="11658600"/>
          <a:ext cx="895350" cy="161925"/>
        </a:xfrm>
        <a:custGeom>
          <a:avLst/>
          <a:gdLst>
            <a:gd name="T0" fmla="*/ 0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0 h 16384"/>
            <a:gd name="T8" fmla="*/ 2147483647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6384" h="16384">
              <a:moveTo>
                <a:pt x="0" y="15474"/>
              </a:moveTo>
              <a:lnTo>
                <a:pt x="294" y="10923"/>
              </a:lnTo>
              <a:lnTo>
                <a:pt x="392" y="16384"/>
              </a:lnTo>
              <a:lnTo>
                <a:pt x="785" y="0"/>
              </a:lnTo>
              <a:lnTo>
                <a:pt x="16384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49</xdr:row>
      <xdr:rowOff>9525</xdr:rowOff>
    </xdr:from>
    <xdr:to>
      <xdr:col>6</xdr:col>
      <xdr:colOff>171450</xdr:colOff>
      <xdr:row>49</xdr:row>
      <xdr:rowOff>180975</xdr:rowOff>
    </xdr:to>
    <xdr:sp macro="" textlink="">
      <xdr:nvSpPr>
        <xdr:cNvPr id="24" name="繪圖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2924175" y="10401300"/>
          <a:ext cx="904875" cy="171450"/>
        </a:xfrm>
        <a:custGeom>
          <a:avLst/>
          <a:gdLst>
            <a:gd name="T0" fmla="*/ 0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0 h 16384"/>
            <a:gd name="T8" fmla="*/ 2147483647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6384" h="16384">
              <a:moveTo>
                <a:pt x="0" y="15474"/>
              </a:moveTo>
              <a:lnTo>
                <a:pt x="294" y="10923"/>
              </a:lnTo>
              <a:lnTo>
                <a:pt x="392" y="16384"/>
              </a:lnTo>
              <a:lnTo>
                <a:pt x="785" y="0"/>
              </a:lnTo>
              <a:lnTo>
                <a:pt x="16384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485775</xdr:colOff>
      <xdr:row>45</xdr:row>
      <xdr:rowOff>9525</xdr:rowOff>
    </xdr:from>
    <xdr:to>
      <xdr:col>6</xdr:col>
      <xdr:colOff>457200</xdr:colOff>
      <xdr:row>45</xdr:row>
      <xdr:rowOff>171450</xdr:rowOff>
    </xdr:to>
    <xdr:sp macro="" textlink="">
      <xdr:nvSpPr>
        <xdr:cNvPr id="25" name="繪圖 2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2924175" y="9677400"/>
          <a:ext cx="1190625" cy="161925"/>
        </a:xfrm>
        <a:custGeom>
          <a:avLst/>
          <a:gdLst>
            <a:gd name="T0" fmla="*/ 0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0 h 16384"/>
            <a:gd name="T8" fmla="*/ 2147483647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6384" h="16384">
              <a:moveTo>
                <a:pt x="0" y="15474"/>
              </a:moveTo>
              <a:lnTo>
                <a:pt x="294" y="10923"/>
              </a:lnTo>
              <a:lnTo>
                <a:pt x="392" y="16384"/>
              </a:lnTo>
              <a:lnTo>
                <a:pt x="785" y="0"/>
              </a:lnTo>
              <a:lnTo>
                <a:pt x="16384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13</xdr:col>
      <xdr:colOff>104775</xdr:colOff>
      <xdr:row>24</xdr:row>
      <xdr:rowOff>57150</xdr:rowOff>
    </xdr:from>
    <xdr:to>
      <xdr:col>13</xdr:col>
      <xdr:colOff>209550</xdr:colOff>
      <xdr:row>24</xdr:row>
      <xdr:rowOff>57150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8029575" y="592455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123825</xdr:colOff>
      <xdr:row>25</xdr:row>
      <xdr:rowOff>57150</xdr:rowOff>
    </xdr:from>
    <xdr:to>
      <xdr:col>13</xdr:col>
      <xdr:colOff>228600</xdr:colOff>
      <xdr:row>25</xdr:row>
      <xdr:rowOff>57150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8048625" y="610552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30</xdr:row>
      <xdr:rowOff>57150</xdr:rowOff>
    </xdr:from>
    <xdr:to>
      <xdr:col>13</xdr:col>
      <xdr:colOff>209550</xdr:colOff>
      <xdr:row>30</xdr:row>
      <xdr:rowOff>57150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8029575" y="70104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123825</xdr:colOff>
      <xdr:row>31</xdr:row>
      <xdr:rowOff>57150</xdr:rowOff>
    </xdr:from>
    <xdr:to>
      <xdr:col>13</xdr:col>
      <xdr:colOff>228600</xdr:colOff>
      <xdr:row>31</xdr:row>
      <xdr:rowOff>57150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8048625" y="7191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571500</xdr:colOff>
      <xdr:row>34</xdr:row>
      <xdr:rowOff>57150</xdr:rowOff>
    </xdr:from>
    <xdr:to>
      <xdr:col>12</xdr:col>
      <xdr:colOff>47625</xdr:colOff>
      <xdr:row>34</xdr:row>
      <xdr:rowOff>57150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7277100" y="7734300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38</xdr:row>
      <xdr:rowOff>28575</xdr:rowOff>
    </xdr:from>
    <xdr:to>
      <xdr:col>11</xdr:col>
      <xdr:colOff>133350</xdr:colOff>
      <xdr:row>38</xdr:row>
      <xdr:rowOff>28575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6743700" y="84296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38</xdr:row>
      <xdr:rowOff>57150</xdr:rowOff>
    </xdr:from>
    <xdr:to>
      <xdr:col>11</xdr:col>
      <xdr:colOff>133350</xdr:colOff>
      <xdr:row>38</xdr:row>
      <xdr:rowOff>57150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 flipV="1">
          <a:off x="6743700" y="84582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39</xdr:row>
      <xdr:rowOff>66675</xdr:rowOff>
    </xdr:from>
    <xdr:to>
      <xdr:col>11</xdr:col>
      <xdr:colOff>133350</xdr:colOff>
      <xdr:row>39</xdr:row>
      <xdr:rowOff>66675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6734175" y="86487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39</xdr:row>
      <xdr:rowOff>38100</xdr:rowOff>
    </xdr:from>
    <xdr:to>
      <xdr:col>11</xdr:col>
      <xdr:colOff>133350</xdr:colOff>
      <xdr:row>39</xdr:row>
      <xdr:rowOff>38100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6724650" y="8620125"/>
          <a:ext cx="114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30</xdr:row>
      <xdr:rowOff>57150</xdr:rowOff>
    </xdr:from>
    <xdr:to>
      <xdr:col>13</xdr:col>
      <xdr:colOff>209550</xdr:colOff>
      <xdr:row>30</xdr:row>
      <xdr:rowOff>57150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8029575" y="70104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123825</xdr:colOff>
      <xdr:row>31</xdr:row>
      <xdr:rowOff>57150</xdr:rowOff>
    </xdr:from>
    <xdr:to>
      <xdr:col>13</xdr:col>
      <xdr:colOff>228600</xdr:colOff>
      <xdr:row>31</xdr:row>
      <xdr:rowOff>57150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8048625" y="7191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30</xdr:row>
      <xdr:rowOff>57150</xdr:rowOff>
    </xdr:from>
    <xdr:to>
      <xdr:col>13</xdr:col>
      <xdr:colOff>209550</xdr:colOff>
      <xdr:row>30</xdr:row>
      <xdr:rowOff>57150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8029575" y="70104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123825</xdr:colOff>
      <xdr:row>31</xdr:row>
      <xdr:rowOff>57150</xdr:rowOff>
    </xdr:from>
    <xdr:to>
      <xdr:col>13</xdr:col>
      <xdr:colOff>228600</xdr:colOff>
      <xdr:row>31</xdr:row>
      <xdr:rowOff>57150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8048625" y="7191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104775</xdr:colOff>
      <xdr:row>30</xdr:row>
      <xdr:rowOff>57150</xdr:rowOff>
    </xdr:from>
    <xdr:to>
      <xdr:col>13</xdr:col>
      <xdr:colOff>209550</xdr:colOff>
      <xdr:row>30</xdr:row>
      <xdr:rowOff>57150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8029575" y="70104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123825</xdr:colOff>
      <xdr:row>31</xdr:row>
      <xdr:rowOff>57150</xdr:rowOff>
    </xdr:from>
    <xdr:to>
      <xdr:col>13</xdr:col>
      <xdr:colOff>228600</xdr:colOff>
      <xdr:row>31</xdr:row>
      <xdr:rowOff>57150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8048625" y="7191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84705</xdr:colOff>
      <xdr:row>50</xdr:row>
      <xdr:rowOff>136883</xdr:rowOff>
    </xdr:from>
    <xdr:to>
      <xdr:col>31</xdr:col>
      <xdr:colOff>415635</xdr:colOff>
      <xdr:row>63</xdr:row>
      <xdr:rowOff>179668</xdr:rowOff>
    </xdr:to>
    <xdr:graphicFrame macro="">
      <xdr:nvGraphicFramePr>
        <xdr:cNvPr id="50" name="แผนภูมิ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81673</xdr:colOff>
      <xdr:row>36</xdr:row>
      <xdr:rowOff>169070</xdr:rowOff>
    </xdr:from>
    <xdr:to>
      <xdr:col>31</xdr:col>
      <xdr:colOff>398318</xdr:colOff>
      <xdr:row>50</xdr:row>
      <xdr:rowOff>44270</xdr:rowOff>
    </xdr:to>
    <xdr:graphicFrame macro="">
      <xdr:nvGraphicFramePr>
        <xdr:cNvPr id="59" name="แผนภูมิ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64189</xdr:colOff>
      <xdr:row>18</xdr:row>
      <xdr:rowOff>74633</xdr:rowOff>
    </xdr:from>
    <xdr:to>
      <xdr:col>19</xdr:col>
      <xdr:colOff>326572</xdr:colOff>
      <xdr:row>36</xdr:row>
      <xdr:rowOff>68036</xdr:rowOff>
    </xdr:to>
    <xdr:graphicFrame macro="">
      <xdr:nvGraphicFramePr>
        <xdr:cNvPr id="47" name="แผนภูมิ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385840</xdr:colOff>
      <xdr:row>18</xdr:row>
      <xdr:rowOff>83592</xdr:rowOff>
    </xdr:from>
    <xdr:to>
      <xdr:col>23</xdr:col>
      <xdr:colOff>353787</xdr:colOff>
      <xdr:row>36</xdr:row>
      <xdr:rowOff>68036</xdr:rowOff>
    </xdr:to>
    <xdr:graphicFrame macro="">
      <xdr:nvGraphicFramePr>
        <xdr:cNvPr id="45" name="แผนภูมิ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396119</xdr:colOff>
      <xdr:row>18</xdr:row>
      <xdr:rowOff>88674</xdr:rowOff>
    </xdr:from>
    <xdr:to>
      <xdr:col>27</xdr:col>
      <xdr:colOff>421821</xdr:colOff>
      <xdr:row>36</xdr:row>
      <xdr:rowOff>68036</xdr:rowOff>
    </xdr:to>
    <xdr:graphicFrame macro="">
      <xdr:nvGraphicFramePr>
        <xdr:cNvPr id="46" name="แผนภูมิ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456672</xdr:colOff>
      <xdr:row>18</xdr:row>
      <xdr:rowOff>91109</xdr:rowOff>
    </xdr:from>
    <xdr:to>
      <xdr:col>31</xdr:col>
      <xdr:colOff>462644</xdr:colOff>
      <xdr:row>36</xdr:row>
      <xdr:rowOff>54429</xdr:rowOff>
    </xdr:to>
    <xdr:graphicFrame macro="">
      <xdr:nvGraphicFramePr>
        <xdr:cNvPr id="48" name="แผนภูมิ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41000</xdr:colOff>
      <xdr:row>0</xdr:row>
      <xdr:rowOff>38928</xdr:rowOff>
    </xdr:from>
    <xdr:to>
      <xdr:col>19</xdr:col>
      <xdr:colOff>314325</xdr:colOff>
      <xdr:row>18</xdr:row>
      <xdr:rowOff>19878</xdr:rowOff>
    </xdr:to>
    <xdr:graphicFrame macro="">
      <xdr:nvGraphicFramePr>
        <xdr:cNvPr id="49" name="แผนภูมิ 48">
          <a:extLst>
            <a:ext uri="{FF2B5EF4-FFF2-40B4-BE49-F238E27FC236}">
              <a16:creationId xmlns:a16="http://schemas.microsoft.com/office/drawing/2014/main" id="{AFDAB204-F28B-43CC-A0A3-00D43C55AF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361951</xdr:colOff>
      <xdr:row>0</xdr:row>
      <xdr:rowOff>47625</xdr:rowOff>
    </xdr:from>
    <xdr:to>
      <xdr:col>23</xdr:col>
      <xdr:colOff>342901</xdr:colOff>
      <xdr:row>18</xdr:row>
      <xdr:rowOff>28575</xdr:rowOff>
    </xdr:to>
    <xdr:graphicFrame macro="">
      <xdr:nvGraphicFramePr>
        <xdr:cNvPr id="60" name="แผนภูมิ 59">
          <a:extLst>
            <a:ext uri="{FF2B5EF4-FFF2-40B4-BE49-F238E27FC236}">
              <a16:creationId xmlns:a16="http://schemas.microsoft.com/office/drawing/2014/main" id="{FDBC8C42-C9F4-4424-8136-0BC56E69C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438149</xdr:colOff>
      <xdr:row>0</xdr:row>
      <xdr:rowOff>57150</xdr:rowOff>
    </xdr:from>
    <xdr:to>
      <xdr:col>31</xdr:col>
      <xdr:colOff>444774</xdr:colOff>
      <xdr:row>18</xdr:row>
      <xdr:rowOff>38100</xdr:rowOff>
    </xdr:to>
    <xdr:graphicFrame macro="">
      <xdr:nvGraphicFramePr>
        <xdr:cNvPr id="61" name="แผนภูมิ 60">
          <a:extLst>
            <a:ext uri="{FF2B5EF4-FFF2-40B4-BE49-F238E27FC236}">
              <a16:creationId xmlns:a16="http://schemas.microsoft.com/office/drawing/2014/main" id="{BF90BD55-5B10-4221-A68F-C737FD10F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390525</xdr:colOff>
      <xdr:row>0</xdr:row>
      <xdr:rowOff>47625</xdr:rowOff>
    </xdr:from>
    <xdr:to>
      <xdr:col>27</xdr:col>
      <xdr:colOff>397150</xdr:colOff>
      <xdr:row>18</xdr:row>
      <xdr:rowOff>28575</xdr:rowOff>
    </xdr:to>
    <xdr:graphicFrame macro="">
      <xdr:nvGraphicFramePr>
        <xdr:cNvPr id="62" name="แผนภูมิ 61">
          <a:extLst>
            <a:ext uri="{FF2B5EF4-FFF2-40B4-BE49-F238E27FC236}">
              <a16:creationId xmlns:a16="http://schemas.microsoft.com/office/drawing/2014/main" id="{9F7D4E04-783C-4C65-A04C-EFA4274EA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97"/>
  <sheetViews>
    <sheetView showGridLines="0" tabSelected="1" showWhiteSpace="0" zoomScale="115" zoomScaleNormal="115" zoomScaleSheetLayoutView="100" zoomScalePageLayoutView="50" workbookViewId="0">
      <selection sqref="A1:XFD1048576"/>
    </sheetView>
  </sheetViews>
  <sheetFormatPr defaultColWidth="9.140625" defaultRowHeight="21"/>
  <cols>
    <col min="1" max="1" width="5" style="1" customWidth="1"/>
    <col min="2" max="2" width="6" style="1" customWidth="1"/>
    <col min="3" max="3" width="8.5703125" style="1" customWidth="1"/>
    <col min="4" max="13" width="7.85546875" style="23" customWidth="1"/>
    <col min="14" max="14" width="6.5703125" style="1" customWidth="1"/>
    <col min="15" max="15" width="13.140625" style="1" customWidth="1"/>
    <col min="16" max="16" width="3.42578125" style="1" customWidth="1"/>
    <col min="17" max="32" width="7.28515625" style="1" customWidth="1"/>
    <col min="33" max="16384" width="9.140625" style="1"/>
  </cols>
  <sheetData>
    <row r="1" spans="1:69" ht="14.25" customHeight="1">
      <c r="A1" s="171" t="s">
        <v>122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69" ht="14.25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Q2" s="174" t="s">
        <v>128</v>
      </c>
      <c r="R2" s="174"/>
      <c r="S2" s="175" t="s">
        <v>124</v>
      </c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</row>
    <row r="3" spans="1:69" ht="14.25" customHeight="1">
      <c r="A3" s="3" t="s">
        <v>121</v>
      </c>
      <c r="B3" s="4"/>
      <c r="C3" s="209" t="s">
        <v>116</v>
      </c>
      <c r="D3" s="209"/>
      <c r="E3" s="210"/>
      <c r="F3" s="5" t="s">
        <v>115</v>
      </c>
      <c r="G3" s="6"/>
      <c r="H3" s="211" t="s">
        <v>114</v>
      </c>
      <c r="I3" s="212"/>
      <c r="J3" s="7" t="s">
        <v>113</v>
      </c>
      <c r="K3" s="211" t="s">
        <v>112</v>
      </c>
      <c r="L3" s="212"/>
      <c r="M3" s="213" t="s">
        <v>111</v>
      </c>
      <c r="N3" s="214"/>
      <c r="O3" s="215"/>
      <c r="Q3" s="174"/>
      <c r="R3" s="174"/>
      <c r="S3" s="8">
        <v>2</v>
      </c>
      <c r="T3" s="8">
        <v>3</v>
      </c>
      <c r="U3" s="8">
        <v>4</v>
      </c>
      <c r="V3" s="8">
        <v>5</v>
      </c>
      <c r="W3" s="8">
        <v>6</v>
      </c>
      <c r="X3" s="8">
        <v>7</v>
      </c>
      <c r="Y3" s="8">
        <v>8</v>
      </c>
      <c r="Z3" s="8">
        <v>9</v>
      </c>
      <c r="AA3" s="8">
        <v>10</v>
      </c>
      <c r="AB3" s="8">
        <v>11</v>
      </c>
      <c r="AC3" s="8">
        <v>12</v>
      </c>
      <c r="AD3" s="8">
        <v>13</v>
      </c>
      <c r="AE3" s="8">
        <v>14</v>
      </c>
      <c r="AF3" s="8">
        <v>15</v>
      </c>
    </row>
    <row r="4" spans="1:69" ht="14.25" customHeight="1">
      <c r="A4" s="3" t="s">
        <v>117</v>
      </c>
      <c r="B4" s="4"/>
      <c r="C4" s="216"/>
      <c r="D4" s="216"/>
      <c r="E4" s="217"/>
      <c r="F4" s="5" t="s">
        <v>110</v>
      </c>
      <c r="G4" s="6"/>
      <c r="H4" s="218" t="s">
        <v>97</v>
      </c>
      <c r="I4" s="218"/>
      <c r="J4" s="7" t="s">
        <v>109</v>
      </c>
      <c r="K4" s="211" t="s">
        <v>108</v>
      </c>
      <c r="L4" s="212"/>
      <c r="M4" s="219"/>
      <c r="N4" s="220"/>
      <c r="O4" s="221"/>
      <c r="Q4" s="173" t="s">
        <v>107</v>
      </c>
      <c r="R4" s="9">
        <v>1</v>
      </c>
      <c r="S4" s="10">
        <v>1.41</v>
      </c>
      <c r="T4" s="10">
        <v>1.91</v>
      </c>
      <c r="U4" s="10">
        <v>2.2400000000000002</v>
      </c>
      <c r="V4" s="10">
        <v>2.48</v>
      </c>
      <c r="W4" s="10">
        <v>2.67</v>
      </c>
      <c r="X4" s="10">
        <v>2.83</v>
      </c>
      <c r="Y4" s="10">
        <v>2.96</v>
      </c>
      <c r="Z4" s="10">
        <v>3.08</v>
      </c>
      <c r="AA4" s="10">
        <v>3.18</v>
      </c>
      <c r="AB4" s="10">
        <v>3.27</v>
      </c>
      <c r="AC4" s="10">
        <v>3.35</v>
      </c>
      <c r="AD4" s="10">
        <v>3.42</v>
      </c>
      <c r="AE4" s="10">
        <v>3.49</v>
      </c>
      <c r="AF4" s="10">
        <v>3.55</v>
      </c>
    </row>
    <row r="5" spans="1:69" ht="14.25" customHeight="1">
      <c r="A5" s="11" t="s">
        <v>106</v>
      </c>
      <c r="B5" s="12"/>
      <c r="C5" s="12"/>
      <c r="D5" s="222"/>
      <c r="E5" s="223"/>
      <c r="F5" s="13" t="s">
        <v>105</v>
      </c>
      <c r="G5" s="28"/>
      <c r="H5" s="222">
        <v>1E-3</v>
      </c>
      <c r="I5" s="223"/>
      <c r="J5" s="7" t="s">
        <v>104</v>
      </c>
      <c r="K5" s="211" t="s">
        <v>103</v>
      </c>
      <c r="L5" s="212"/>
      <c r="M5" s="213" t="s">
        <v>102</v>
      </c>
      <c r="N5" s="214"/>
      <c r="O5" s="215"/>
      <c r="Q5" s="173"/>
      <c r="R5" s="9">
        <v>2</v>
      </c>
      <c r="S5" s="10">
        <v>1.28</v>
      </c>
      <c r="T5" s="10">
        <v>1.81</v>
      </c>
      <c r="U5" s="10">
        <v>2.15</v>
      </c>
      <c r="V5" s="10">
        <v>2.4</v>
      </c>
      <c r="W5" s="10">
        <v>2.6</v>
      </c>
      <c r="X5" s="10">
        <v>2.77</v>
      </c>
      <c r="Y5" s="10">
        <v>2.91</v>
      </c>
      <c r="Z5" s="10">
        <v>3.02</v>
      </c>
      <c r="AA5" s="10">
        <v>3.13</v>
      </c>
      <c r="AB5" s="10">
        <v>3.22</v>
      </c>
      <c r="AC5" s="10">
        <v>3.3</v>
      </c>
      <c r="AD5" s="10">
        <v>3.38</v>
      </c>
      <c r="AE5" s="10">
        <v>3.45</v>
      </c>
      <c r="AF5" s="10">
        <v>3.51</v>
      </c>
    </row>
    <row r="6" spans="1:69" ht="14.25" customHeight="1">
      <c r="A6" s="27" t="s">
        <v>65</v>
      </c>
      <c r="B6" s="222">
        <v>3</v>
      </c>
      <c r="C6" s="222"/>
      <c r="D6" s="222"/>
      <c r="E6" s="14" t="s">
        <v>101</v>
      </c>
      <c r="F6" s="15" t="s">
        <v>100</v>
      </c>
      <c r="G6" s="222">
        <v>10</v>
      </c>
      <c r="H6" s="222"/>
      <c r="I6" s="14" t="s">
        <v>99</v>
      </c>
      <c r="J6" s="7" t="s">
        <v>98</v>
      </c>
      <c r="K6" s="211" t="s">
        <v>123</v>
      </c>
      <c r="L6" s="212"/>
      <c r="M6" s="224"/>
      <c r="N6" s="225"/>
      <c r="O6" s="226"/>
      <c r="Q6" s="173"/>
      <c r="R6" s="9">
        <v>3</v>
      </c>
      <c r="S6" s="10">
        <v>1.23</v>
      </c>
      <c r="T6" s="10">
        <v>1.77</v>
      </c>
      <c r="U6" s="10">
        <v>2.12</v>
      </c>
      <c r="V6" s="10">
        <v>2.38</v>
      </c>
      <c r="W6" s="10">
        <v>2.58</v>
      </c>
      <c r="X6" s="10">
        <v>2.75</v>
      </c>
      <c r="Y6" s="10">
        <v>2.89</v>
      </c>
      <c r="Z6" s="10">
        <v>3.01</v>
      </c>
      <c r="AA6" s="10">
        <v>3.11</v>
      </c>
      <c r="AB6" s="10">
        <v>3.21</v>
      </c>
      <c r="AC6" s="10">
        <v>3.29</v>
      </c>
      <c r="AD6" s="10">
        <v>3.37</v>
      </c>
      <c r="AE6" s="10">
        <v>3.43</v>
      </c>
      <c r="AF6" s="10">
        <v>3.5</v>
      </c>
    </row>
    <row r="7" spans="1:69" ht="14.25" customHeight="1" thickBot="1">
      <c r="A7" s="16" t="s">
        <v>96</v>
      </c>
      <c r="B7" s="16"/>
      <c r="C7" s="17"/>
      <c r="D7" s="227"/>
      <c r="E7" s="228"/>
      <c r="F7" s="18" t="s">
        <v>95</v>
      </c>
      <c r="G7" s="31"/>
      <c r="H7" s="229"/>
      <c r="I7" s="230"/>
      <c r="J7" s="18" t="s">
        <v>94</v>
      </c>
      <c r="K7" s="231">
        <v>3</v>
      </c>
      <c r="L7" s="19" t="s">
        <v>93</v>
      </c>
      <c r="M7" s="232"/>
      <c r="N7" s="233"/>
      <c r="O7" s="234"/>
      <c r="Q7" s="173"/>
      <c r="R7" s="9">
        <v>4</v>
      </c>
      <c r="S7" s="10">
        <v>1.21</v>
      </c>
      <c r="T7" s="10">
        <v>1.75</v>
      </c>
      <c r="U7" s="10">
        <v>2.11</v>
      </c>
      <c r="V7" s="10">
        <v>2.37</v>
      </c>
      <c r="W7" s="10">
        <v>2.57</v>
      </c>
      <c r="X7" s="10">
        <v>2.74</v>
      </c>
      <c r="Y7" s="10">
        <v>2.88</v>
      </c>
      <c r="Z7" s="10">
        <v>3</v>
      </c>
      <c r="AA7" s="10">
        <v>3.1</v>
      </c>
      <c r="AB7" s="10">
        <v>3.2</v>
      </c>
      <c r="AC7" s="10">
        <v>3.28</v>
      </c>
      <c r="AD7" s="10">
        <v>3.36</v>
      </c>
      <c r="AE7" s="10">
        <v>3.43</v>
      </c>
      <c r="AF7" s="10">
        <v>3.49</v>
      </c>
    </row>
    <row r="8" spans="1:69" ht="14.25" customHeight="1" thickTop="1">
      <c r="A8" s="176" t="s">
        <v>92</v>
      </c>
      <c r="B8" s="177"/>
      <c r="C8" s="178"/>
      <c r="D8" s="176" t="s">
        <v>91</v>
      </c>
      <c r="E8" s="177"/>
      <c r="F8" s="177"/>
      <c r="G8" s="177"/>
      <c r="H8" s="177"/>
      <c r="I8" s="177"/>
      <c r="J8" s="177"/>
      <c r="K8" s="177"/>
      <c r="L8" s="177"/>
      <c r="M8" s="178"/>
      <c r="N8" s="179" t="s">
        <v>79</v>
      </c>
      <c r="O8" s="179"/>
      <c r="P8" s="20"/>
      <c r="Q8" s="173"/>
      <c r="R8" s="9">
        <v>5</v>
      </c>
      <c r="S8" s="10">
        <v>1.19</v>
      </c>
      <c r="T8" s="10">
        <v>1.74</v>
      </c>
      <c r="U8" s="10">
        <v>2.1</v>
      </c>
      <c r="V8" s="10">
        <v>2.36</v>
      </c>
      <c r="W8" s="10">
        <v>2.56</v>
      </c>
      <c r="X8" s="10">
        <v>2.73</v>
      </c>
      <c r="Y8" s="10">
        <v>2.87</v>
      </c>
      <c r="Z8" s="10">
        <v>2.99</v>
      </c>
      <c r="AA8" s="10">
        <v>3.1</v>
      </c>
      <c r="AB8" s="10">
        <v>3.19</v>
      </c>
      <c r="AC8" s="10">
        <v>3.28</v>
      </c>
      <c r="AD8" s="10">
        <v>3.35</v>
      </c>
      <c r="AE8" s="10">
        <v>3.42</v>
      </c>
      <c r="AF8" s="10">
        <v>3.49</v>
      </c>
    </row>
    <row r="9" spans="1:69" s="23" customFormat="1" ht="14.25" customHeight="1">
      <c r="A9" s="5" t="s">
        <v>80</v>
      </c>
      <c r="B9" s="27"/>
      <c r="C9" s="21"/>
      <c r="D9" s="170">
        <v>1</v>
      </c>
      <c r="E9" s="170">
        <v>2</v>
      </c>
      <c r="F9" s="170">
        <v>3</v>
      </c>
      <c r="G9" s="170">
        <v>4</v>
      </c>
      <c r="H9" s="170">
        <v>5</v>
      </c>
      <c r="I9" s="170">
        <v>6</v>
      </c>
      <c r="J9" s="170">
        <v>7</v>
      </c>
      <c r="K9" s="170">
        <v>8</v>
      </c>
      <c r="L9" s="170">
        <v>9</v>
      </c>
      <c r="M9" s="170">
        <v>10</v>
      </c>
      <c r="N9" s="180"/>
      <c r="O9" s="180"/>
      <c r="P9" s="22"/>
      <c r="Q9" s="173"/>
      <c r="R9" s="9">
        <v>6</v>
      </c>
      <c r="S9" s="10">
        <v>1.18</v>
      </c>
      <c r="T9" s="10">
        <v>1.73</v>
      </c>
      <c r="U9" s="10">
        <v>2.09</v>
      </c>
      <c r="V9" s="10">
        <v>2.35</v>
      </c>
      <c r="W9" s="10">
        <v>2.56</v>
      </c>
      <c r="X9" s="10">
        <v>2.73</v>
      </c>
      <c r="Y9" s="10">
        <v>2.87</v>
      </c>
      <c r="Z9" s="10">
        <v>2.99</v>
      </c>
      <c r="AA9" s="10">
        <v>3.1</v>
      </c>
      <c r="AB9" s="10">
        <v>3.19</v>
      </c>
      <c r="AC9" s="10">
        <v>3.27</v>
      </c>
      <c r="AD9" s="10">
        <v>3.35</v>
      </c>
      <c r="AE9" s="10">
        <v>3.42</v>
      </c>
      <c r="AF9" s="10">
        <v>3.49</v>
      </c>
    </row>
    <row r="10" spans="1:69" ht="13.5" customHeight="1">
      <c r="A10" s="188" t="str">
        <f>K3</f>
        <v>วีระเดช</v>
      </c>
      <c r="B10" s="188"/>
      <c r="C10" s="24">
        <v>1</v>
      </c>
      <c r="D10" s="235">
        <v>0.28999999999999998</v>
      </c>
      <c r="E10" s="235">
        <v>-0.56000000000000005</v>
      </c>
      <c r="F10" s="235">
        <v>1.34</v>
      </c>
      <c r="G10" s="235">
        <v>0.47</v>
      </c>
      <c r="H10" s="235">
        <v>-0.8</v>
      </c>
      <c r="I10" s="235">
        <v>0.02</v>
      </c>
      <c r="J10" s="235">
        <v>0.59</v>
      </c>
      <c r="K10" s="235">
        <v>-0.31</v>
      </c>
      <c r="L10" s="235">
        <v>2.2599999999999998</v>
      </c>
      <c r="M10" s="235">
        <v>-1.36</v>
      </c>
      <c r="N10" s="181"/>
      <c r="O10" s="182"/>
      <c r="P10" s="20"/>
      <c r="Q10" s="173"/>
      <c r="R10" s="9">
        <v>7</v>
      </c>
      <c r="S10" s="10">
        <v>1.17</v>
      </c>
      <c r="T10" s="10">
        <v>1.73</v>
      </c>
      <c r="U10" s="10">
        <v>2.09</v>
      </c>
      <c r="V10" s="10">
        <v>2.35</v>
      </c>
      <c r="W10" s="10">
        <v>2.5499999999999998</v>
      </c>
      <c r="X10" s="10">
        <v>2.72</v>
      </c>
      <c r="Y10" s="10">
        <v>2.87</v>
      </c>
      <c r="Z10" s="10">
        <v>2.99</v>
      </c>
      <c r="AA10" s="10">
        <v>3.1</v>
      </c>
      <c r="AB10" s="10">
        <v>3.19</v>
      </c>
      <c r="AC10" s="10">
        <v>3.27</v>
      </c>
      <c r="AD10" s="10">
        <v>3.35</v>
      </c>
      <c r="AE10" s="10">
        <v>3.42</v>
      </c>
      <c r="AF10" s="10">
        <v>3.48</v>
      </c>
      <c r="BP10" s="23"/>
      <c r="BQ10" s="23"/>
    </row>
    <row r="11" spans="1:69" ht="13.5" customHeight="1">
      <c r="A11" s="188"/>
      <c r="B11" s="188"/>
      <c r="C11" s="24">
        <v>2</v>
      </c>
      <c r="D11" s="235">
        <v>0.41</v>
      </c>
      <c r="E11" s="235">
        <v>-0.68</v>
      </c>
      <c r="F11" s="235">
        <v>1.17</v>
      </c>
      <c r="G11" s="235">
        <v>0.5</v>
      </c>
      <c r="H11" s="235">
        <v>-0.92</v>
      </c>
      <c r="I11" s="235">
        <v>-0.11</v>
      </c>
      <c r="J11" s="235">
        <v>0.75</v>
      </c>
      <c r="K11" s="235">
        <v>-0.2</v>
      </c>
      <c r="L11" s="235">
        <v>1.99</v>
      </c>
      <c r="M11" s="235">
        <v>-1.25</v>
      </c>
      <c r="N11" s="183"/>
      <c r="O11" s="184"/>
      <c r="P11" s="20"/>
      <c r="Q11" s="173"/>
      <c r="R11" s="9">
        <v>8</v>
      </c>
      <c r="S11" s="10">
        <v>1.17</v>
      </c>
      <c r="T11" s="10">
        <v>1.72</v>
      </c>
      <c r="U11" s="10">
        <v>2.08</v>
      </c>
      <c r="V11" s="10">
        <v>2.35</v>
      </c>
      <c r="W11" s="10">
        <v>2.5499999999999998</v>
      </c>
      <c r="X11" s="10">
        <v>2.72</v>
      </c>
      <c r="Y11" s="10">
        <v>2.87</v>
      </c>
      <c r="Z11" s="10">
        <v>2.98</v>
      </c>
      <c r="AA11" s="10">
        <v>3.09</v>
      </c>
      <c r="AB11" s="10">
        <v>3.19</v>
      </c>
      <c r="AC11" s="10">
        <v>3.27</v>
      </c>
      <c r="AD11" s="10">
        <v>3.35</v>
      </c>
      <c r="AE11" s="10">
        <v>3.42</v>
      </c>
      <c r="AF11" s="10">
        <v>3.48</v>
      </c>
      <c r="BP11" s="23"/>
      <c r="BQ11" s="23"/>
    </row>
    <row r="12" spans="1:69" ht="13.5" customHeight="1">
      <c r="A12" s="188"/>
      <c r="B12" s="188"/>
      <c r="C12" s="24">
        <v>3</v>
      </c>
      <c r="D12" s="235">
        <v>0.64</v>
      </c>
      <c r="E12" s="235">
        <v>-0.57999999999999996</v>
      </c>
      <c r="F12" s="235">
        <v>1.27</v>
      </c>
      <c r="G12" s="235">
        <v>0.64</v>
      </c>
      <c r="H12" s="235">
        <v>-0.84</v>
      </c>
      <c r="I12" s="235">
        <v>-0.21</v>
      </c>
      <c r="J12" s="235">
        <v>0.66</v>
      </c>
      <c r="K12" s="235">
        <v>-0.17</v>
      </c>
      <c r="L12" s="235">
        <v>2.0099999999999998</v>
      </c>
      <c r="M12" s="235">
        <v>-1.31</v>
      </c>
      <c r="N12" s="25"/>
      <c r="O12" s="26"/>
      <c r="P12" s="20"/>
      <c r="Q12" s="173"/>
      <c r="R12" s="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BP12" s="23"/>
      <c r="BQ12" s="23"/>
    </row>
    <row r="13" spans="1:69" ht="13.5" customHeight="1">
      <c r="A13" s="189" t="s">
        <v>90</v>
      </c>
      <c r="B13" s="190"/>
      <c r="C13" s="191"/>
      <c r="D13" s="29">
        <f t="shared" ref="D13:M13" si="0">IF(D10="","",AVERAGE(D10:D12))</f>
        <v>0.4466666666666666</v>
      </c>
      <c r="E13" s="29">
        <f t="shared" si="0"/>
        <v>-0.6066666666666668</v>
      </c>
      <c r="F13" s="29">
        <f t="shared" si="0"/>
        <v>1.26</v>
      </c>
      <c r="G13" s="29">
        <f t="shared" si="0"/>
        <v>0.53666666666666663</v>
      </c>
      <c r="H13" s="29">
        <f t="shared" si="0"/>
        <v>-0.85333333333333339</v>
      </c>
      <c r="I13" s="29">
        <f t="shared" si="0"/>
        <v>-9.9999999999999992E-2</v>
      </c>
      <c r="J13" s="29">
        <f t="shared" si="0"/>
        <v>0.66666666666666663</v>
      </c>
      <c r="K13" s="29">
        <f t="shared" si="0"/>
        <v>-0.22666666666666668</v>
      </c>
      <c r="L13" s="29">
        <f t="shared" si="0"/>
        <v>2.0866666666666664</v>
      </c>
      <c r="M13" s="29">
        <f t="shared" si="0"/>
        <v>-1.3066666666666669</v>
      </c>
      <c r="N13" s="48" t="s">
        <v>89</v>
      </c>
      <c r="O13" s="30">
        <f>IF(D13="","",AVERAGE(D13:M13))</f>
        <v>0.19033333333333327</v>
      </c>
      <c r="P13" s="20"/>
      <c r="Q13" s="173"/>
      <c r="R13" s="9">
        <v>9</v>
      </c>
      <c r="S13" s="10">
        <v>1.1599999999999999</v>
      </c>
      <c r="T13" s="10">
        <v>1.72</v>
      </c>
      <c r="U13" s="10">
        <v>2.08</v>
      </c>
      <c r="V13" s="10">
        <v>2.34</v>
      </c>
      <c r="W13" s="10">
        <v>2.5499999999999998</v>
      </c>
      <c r="X13" s="10">
        <v>2.72</v>
      </c>
      <c r="Y13" s="10">
        <v>2.86</v>
      </c>
      <c r="Z13" s="10">
        <v>2.98</v>
      </c>
      <c r="AA13" s="10">
        <v>3.09</v>
      </c>
      <c r="AB13" s="10">
        <v>3.18</v>
      </c>
      <c r="AC13" s="10">
        <v>3.27</v>
      </c>
      <c r="AD13" s="10">
        <v>3.35</v>
      </c>
      <c r="AE13" s="10">
        <v>3.42</v>
      </c>
      <c r="AF13" s="10">
        <v>3.48</v>
      </c>
    </row>
    <row r="14" spans="1:69" ht="13.5" customHeight="1" thickBot="1">
      <c r="A14" s="185" t="s">
        <v>75</v>
      </c>
      <c r="B14" s="186"/>
      <c r="C14" s="187"/>
      <c r="D14" s="32">
        <f t="shared" ref="D14:M14" si="1">IF(D10="","",MAX(D10:D12)-MIN(D10:D12))</f>
        <v>0.35000000000000003</v>
      </c>
      <c r="E14" s="32">
        <f t="shared" si="1"/>
        <v>0.12</v>
      </c>
      <c r="F14" s="32">
        <f t="shared" si="1"/>
        <v>0.17000000000000015</v>
      </c>
      <c r="G14" s="32">
        <f t="shared" si="1"/>
        <v>0.17000000000000004</v>
      </c>
      <c r="H14" s="32">
        <f t="shared" si="1"/>
        <v>0.12</v>
      </c>
      <c r="I14" s="32">
        <f t="shared" si="1"/>
        <v>0.22999999999999998</v>
      </c>
      <c r="J14" s="32">
        <f t="shared" si="1"/>
        <v>0.16000000000000003</v>
      </c>
      <c r="K14" s="32">
        <f t="shared" si="1"/>
        <v>0.13999999999999999</v>
      </c>
      <c r="L14" s="32">
        <f t="shared" si="1"/>
        <v>0.2699999999999998</v>
      </c>
      <c r="M14" s="32">
        <f t="shared" si="1"/>
        <v>0.1100000000000001</v>
      </c>
      <c r="N14" s="33" t="s">
        <v>88</v>
      </c>
      <c r="O14" s="34">
        <f>IF(D14="","",AVERAGE(D14:M14))</f>
        <v>0.184</v>
      </c>
      <c r="P14" s="20"/>
      <c r="Q14" s="173"/>
      <c r="R14" s="9">
        <v>10</v>
      </c>
      <c r="S14" s="10">
        <v>1.1599999999999999</v>
      </c>
      <c r="T14" s="10">
        <v>1.72</v>
      </c>
      <c r="U14" s="10">
        <v>2.08</v>
      </c>
      <c r="V14" s="10">
        <v>2.34</v>
      </c>
      <c r="W14" s="10">
        <v>2.5499999999999998</v>
      </c>
      <c r="X14" s="10">
        <v>2.72</v>
      </c>
      <c r="Y14" s="10">
        <v>2.86</v>
      </c>
      <c r="Z14" s="10">
        <v>2.98</v>
      </c>
      <c r="AA14" s="10">
        <v>3.09</v>
      </c>
      <c r="AB14" s="10">
        <v>3.18</v>
      </c>
      <c r="AC14" s="10">
        <v>3.27</v>
      </c>
      <c r="AD14" s="10">
        <v>3.34</v>
      </c>
      <c r="AE14" s="10">
        <v>3.42</v>
      </c>
      <c r="AF14" s="10">
        <v>3.48</v>
      </c>
    </row>
    <row r="15" spans="1:69" s="23" customFormat="1" ht="13.5" customHeight="1" thickTop="1">
      <c r="A15" s="5" t="s">
        <v>80</v>
      </c>
      <c r="B15" s="27"/>
      <c r="C15" s="21"/>
      <c r="D15" s="169">
        <v>1</v>
      </c>
      <c r="E15" s="169">
        <v>2</v>
      </c>
      <c r="F15" s="169">
        <v>3</v>
      </c>
      <c r="G15" s="169">
        <v>4</v>
      </c>
      <c r="H15" s="169">
        <v>5</v>
      </c>
      <c r="I15" s="169">
        <v>6</v>
      </c>
      <c r="J15" s="169">
        <v>7</v>
      </c>
      <c r="K15" s="169">
        <v>8</v>
      </c>
      <c r="L15" s="169">
        <v>9</v>
      </c>
      <c r="M15" s="169">
        <v>10</v>
      </c>
      <c r="N15" s="192" t="s">
        <v>79</v>
      </c>
      <c r="O15" s="192"/>
      <c r="P15" s="22"/>
      <c r="Q15" s="173"/>
      <c r="R15" s="9">
        <v>11</v>
      </c>
      <c r="S15" s="10">
        <v>1.1599999999999999</v>
      </c>
      <c r="T15" s="10">
        <v>1.71</v>
      </c>
      <c r="U15" s="10">
        <v>2.08</v>
      </c>
      <c r="V15" s="10">
        <v>2.34</v>
      </c>
      <c r="W15" s="10">
        <v>2.5499999999999998</v>
      </c>
      <c r="X15" s="10">
        <v>2.72</v>
      </c>
      <c r="Y15" s="10">
        <v>2.86</v>
      </c>
      <c r="Z15" s="10">
        <v>2.98</v>
      </c>
      <c r="AA15" s="10">
        <v>3.09</v>
      </c>
      <c r="AB15" s="10">
        <v>3.18</v>
      </c>
      <c r="AC15" s="10">
        <v>3.27</v>
      </c>
      <c r="AD15" s="10">
        <v>3.34</v>
      </c>
      <c r="AE15" s="10">
        <v>3.41</v>
      </c>
      <c r="AF15" s="10">
        <v>3.48</v>
      </c>
    </row>
    <row r="16" spans="1:69" ht="13.5" customHeight="1">
      <c r="A16" s="188" t="str">
        <f>K4</f>
        <v>วิชิต</v>
      </c>
      <c r="B16" s="188"/>
      <c r="C16" s="24">
        <v>1</v>
      </c>
      <c r="D16" s="235">
        <v>0.08</v>
      </c>
      <c r="E16" s="235">
        <v>-0.47</v>
      </c>
      <c r="F16" s="235">
        <v>1.19</v>
      </c>
      <c r="G16" s="235">
        <v>0.01</v>
      </c>
      <c r="H16" s="235">
        <v>-0.56000000000000005</v>
      </c>
      <c r="I16" s="235">
        <v>-0.2</v>
      </c>
      <c r="J16" s="235">
        <v>0.47</v>
      </c>
      <c r="K16" s="235">
        <v>-0.63</v>
      </c>
      <c r="L16" s="235">
        <v>1.8</v>
      </c>
      <c r="M16" s="235">
        <v>-1.68</v>
      </c>
      <c r="N16" s="181"/>
      <c r="O16" s="182"/>
      <c r="P16" s="20"/>
      <c r="Q16" s="173"/>
      <c r="R16" s="9">
        <v>12</v>
      </c>
      <c r="S16" s="10">
        <v>1.1499999999999999</v>
      </c>
      <c r="T16" s="10">
        <v>1.71</v>
      </c>
      <c r="U16" s="10">
        <v>2.0699999999999998</v>
      </c>
      <c r="V16" s="10">
        <v>2.34</v>
      </c>
      <c r="W16" s="10">
        <v>2.5499999999999998</v>
      </c>
      <c r="X16" s="10">
        <v>2.72</v>
      </c>
      <c r="Y16" s="10">
        <v>2.85</v>
      </c>
      <c r="Z16" s="10">
        <v>2.98</v>
      </c>
      <c r="AA16" s="10">
        <v>3.09</v>
      </c>
      <c r="AB16" s="10">
        <v>3.18</v>
      </c>
      <c r="AC16" s="10">
        <v>3.27</v>
      </c>
      <c r="AD16" s="10">
        <v>3.34</v>
      </c>
      <c r="AE16" s="10">
        <v>3.41</v>
      </c>
      <c r="AF16" s="10">
        <v>3.48</v>
      </c>
    </row>
    <row r="17" spans="1:32" ht="13.5" customHeight="1">
      <c r="A17" s="188"/>
      <c r="B17" s="188"/>
      <c r="C17" s="24">
        <v>2</v>
      </c>
      <c r="D17" s="235">
        <v>0.25</v>
      </c>
      <c r="E17" s="235">
        <v>-1.22</v>
      </c>
      <c r="F17" s="235">
        <v>0.94</v>
      </c>
      <c r="G17" s="235">
        <v>1.03</v>
      </c>
      <c r="H17" s="235">
        <v>-1.2</v>
      </c>
      <c r="I17" s="235">
        <v>0.22</v>
      </c>
      <c r="J17" s="235">
        <v>0.55000000000000004</v>
      </c>
      <c r="K17" s="235">
        <v>0.08</v>
      </c>
      <c r="L17" s="235">
        <v>2.12</v>
      </c>
      <c r="M17" s="235">
        <v>-1.62</v>
      </c>
      <c r="N17" s="183"/>
      <c r="O17" s="184"/>
      <c r="P17" s="20"/>
      <c r="Q17" s="173"/>
      <c r="R17" s="9">
        <v>13</v>
      </c>
      <c r="S17" s="10">
        <v>1.1499999999999999</v>
      </c>
      <c r="T17" s="10">
        <v>1.71</v>
      </c>
      <c r="U17" s="10">
        <v>2.0699999999999998</v>
      </c>
      <c r="V17" s="10">
        <v>2.34</v>
      </c>
      <c r="W17" s="10">
        <v>2.5499999999999998</v>
      </c>
      <c r="X17" s="10">
        <v>2.71</v>
      </c>
      <c r="Y17" s="10">
        <v>2.85</v>
      </c>
      <c r="Z17" s="10">
        <v>2.98</v>
      </c>
      <c r="AA17" s="10">
        <v>3.09</v>
      </c>
      <c r="AB17" s="10">
        <v>3.18</v>
      </c>
      <c r="AC17" s="10">
        <v>3.27</v>
      </c>
      <c r="AD17" s="10">
        <v>3.34</v>
      </c>
      <c r="AE17" s="10">
        <v>3.41</v>
      </c>
      <c r="AF17" s="10">
        <v>3.48</v>
      </c>
    </row>
    <row r="18" spans="1:32" ht="13.5" customHeight="1">
      <c r="A18" s="188"/>
      <c r="B18" s="188"/>
      <c r="C18" s="24">
        <v>3</v>
      </c>
      <c r="D18" s="235">
        <v>7.0000000000000007E-2</v>
      </c>
      <c r="E18" s="235">
        <v>-0.68</v>
      </c>
      <c r="F18" s="235">
        <v>1.34</v>
      </c>
      <c r="G18" s="235">
        <v>0.2</v>
      </c>
      <c r="H18" s="235">
        <v>-1.28</v>
      </c>
      <c r="I18" s="235">
        <v>0.06</v>
      </c>
      <c r="J18" s="235">
        <v>0.83</v>
      </c>
      <c r="K18" s="235">
        <v>-0.34</v>
      </c>
      <c r="L18" s="235">
        <v>2.19</v>
      </c>
      <c r="M18" s="235">
        <v>-1.5</v>
      </c>
      <c r="N18" s="25"/>
      <c r="O18" s="26"/>
      <c r="P18" s="20"/>
      <c r="Q18" s="173"/>
      <c r="R18" s="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ht="13.5" customHeight="1">
      <c r="A19" s="189" t="s">
        <v>87</v>
      </c>
      <c r="B19" s="190"/>
      <c r="C19" s="191"/>
      <c r="D19" s="29">
        <f t="shared" ref="D19:M19" si="2">IF(D16="","",AVERAGE(D16:D18))</f>
        <v>0.13333333333333333</v>
      </c>
      <c r="E19" s="29">
        <f t="shared" si="2"/>
        <v>-0.79</v>
      </c>
      <c r="F19" s="29">
        <f t="shared" si="2"/>
        <v>1.1566666666666665</v>
      </c>
      <c r="G19" s="29">
        <f t="shared" si="2"/>
        <v>0.41333333333333333</v>
      </c>
      <c r="H19" s="29">
        <f t="shared" si="2"/>
        <v>-1.0133333333333334</v>
      </c>
      <c r="I19" s="29">
        <f t="shared" si="2"/>
        <v>2.6666666666666661E-2</v>
      </c>
      <c r="J19" s="29">
        <f t="shared" si="2"/>
        <v>0.6166666666666667</v>
      </c>
      <c r="K19" s="29">
        <f t="shared" si="2"/>
        <v>-0.29666666666666669</v>
      </c>
      <c r="L19" s="29">
        <f t="shared" si="2"/>
        <v>2.0366666666666666</v>
      </c>
      <c r="M19" s="29">
        <f t="shared" si="2"/>
        <v>-1.5999999999999999</v>
      </c>
      <c r="N19" s="48" t="s">
        <v>86</v>
      </c>
      <c r="O19" s="30">
        <f>IF(D19="","",AVERAGE(D19:M19))</f>
        <v>6.8333333333333288E-2</v>
      </c>
      <c r="P19" s="20"/>
      <c r="Q19" s="173"/>
      <c r="R19" s="9">
        <v>14</v>
      </c>
      <c r="S19" s="10">
        <v>1.1499999999999999</v>
      </c>
      <c r="T19" s="10">
        <v>1.71</v>
      </c>
      <c r="U19" s="10">
        <v>2.0699999999999998</v>
      </c>
      <c r="V19" s="10">
        <v>2.34</v>
      </c>
      <c r="W19" s="10">
        <v>2.54</v>
      </c>
      <c r="X19" s="10">
        <v>2.71</v>
      </c>
      <c r="Y19" s="10">
        <v>2.85</v>
      </c>
      <c r="Z19" s="10">
        <v>2.98</v>
      </c>
      <c r="AA19" s="10">
        <v>3.08</v>
      </c>
      <c r="AB19" s="10">
        <v>3.18</v>
      </c>
      <c r="AC19" s="10">
        <v>3.27</v>
      </c>
      <c r="AD19" s="10">
        <v>3.34</v>
      </c>
      <c r="AE19" s="10">
        <v>3.41</v>
      </c>
      <c r="AF19" s="10">
        <v>3.48</v>
      </c>
    </row>
    <row r="20" spans="1:32" ht="13.5" customHeight="1" thickBot="1">
      <c r="A20" s="185" t="s">
        <v>75</v>
      </c>
      <c r="B20" s="186"/>
      <c r="C20" s="187"/>
      <c r="D20" s="32">
        <f t="shared" ref="D20:M20" si="3">IF(D16="","",MAX(D16:D18)-MIN(D16:D18))</f>
        <v>0.18</v>
      </c>
      <c r="E20" s="32">
        <f t="shared" si="3"/>
        <v>0.75</v>
      </c>
      <c r="F20" s="32">
        <f t="shared" si="3"/>
        <v>0.40000000000000013</v>
      </c>
      <c r="G20" s="32">
        <f t="shared" si="3"/>
        <v>1.02</v>
      </c>
      <c r="H20" s="32">
        <f t="shared" si="3"/>
        <v>0.72</v>
      </c>
      <c r="I20" s="32">
        <f t="shared" si="3"/>
        <v>0.42000000000000004</v>
      </c>
      <c r="J20" s="32">
        <f t="shared" si="3"/>
        <v>0.36</v>
      </c>
      <c r="K20" s="32">
        <f t="shared" si="3"/>
        <v>0.71</v>
      </c>
      <c r="L20" s="32">
        <f t="shared" si="3"/>
        <v>0.3899999999999999</v>
      </c>
      <c r="M20" s="32">
        <f t="shared" si="3"/>
        <v>0.17999999999999994</v>
      </c>
      <c r="N20" s="33" t="s">
        <v>85</v>
      </c>
      <c r="O20" s="34">
        <f>IF(D20="","",AVERAGE(D20:M20))</f>
        <v>0.51300000000000001</v>
      </c>
      <c r="P20" s="20"/>
      <c r="Q20" s="173"/>
      <c r="R20" s="9">
        <v>15</v>
      </c>
      <c r="S20" s="10">
        <v>1.1499999999999999</v>
      </c>
      <c r="T20" s="10">
        <v>1.71</v>
      </c>
      <c r="U20" s="10">
        <v>2.0699999999999998</v>
      </c>
      <c r="V20" s="10">
        <v>2.34</v>
      </c>
      <c r="W20" s="10">
        <v>2.54</v>
      </c>
      <c r="X20" s="10">
        <v>2.71</v>
      </c>
      <c r="Y20" s="10">
        <v>2.85</v>
      </c>
      <c r="Z20" s="10">
        <v>2.98</v>
      </c>
      <c r="AA20" s="10">
        <v>3.08</v>
      </c>
      <c r="AB20" s="10">
        <v>3.18</v>
      </c>
      <c r="AC20" s="10">
        <v>3.26</v>
      </c>
      <c r="AD20" s="10">
        <v>3.34</v>
      </c>
      <c r="AE20" s="10">
        <v>3.41</v>
      </c>
      <c r="AF20" s="10">
        <v>3.48</v>
      </c>
    </row>
    <row r="21" spans="1:32" s="23" customFormat="1" ht="13.5" customHeight="1" thickTop="1">
      <c r="A21" s="5" t="s">
        <v>80</v>
      </c>
      <c r="B21" s="27"/>
      <c r="C21" s="35"/>
      <c r="D21" s="169">
        <v>1</v>
      </c>
      <c r="E21" s="169">
        <v>2</v>
      </c>
      <c r="F21" s="169">
        <v>3</v>
      </c>
      <c r="G21" s="169">
        <v>4</v>
      </c>
      <c r="H21" s="169">
        <v>5</v>
      </c>
      <c r="I21" s="169">
        <v>6</v>
      </c>
      <c r="J21" s="169">
        <v>7</v>
      </c>
      <c r="K21" s="169">
        <v>8</v>
      </c>
      <c r="L21" s="169">
        <v>9</v>
      </c>
      <c r="M21" s="169">
        <v>10</v>
      </c>
      <c r="N21" s="192" t="s">
        <v>79</v>
      </c>
      <c r="O21" s="192"/>
      <c r="P21" s="22"/>
      <c r="Q21" s="173"/>
      <c r="R21" s="36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ht="13.5" customHeight="1">
      <c r="A22" s="188" t="str">
        <f>K5</f>
        <v>รัตนา</v>
      </c>
      <c r="B22" s="188"/>
      <c r="C22" s="24">
        <v>1</v>
      </c>
      <c r="D22" s="236">
        <v>0.04</v>
      </c>
      <c r="E22" s="236">
        <v>-1.38</v>
      </c>
      <c r="F22" s="236">
        <v>0.88</v>
      </c>
      <c r="G22" s="236">
        <v>0.14000000000000001</v>
      </c>
      <c r="H22" s="236">
        <v>-1.46</v>
      </c>
      <c r="I22" s="236">
        <v>-0.28999999999999998</v>
      </c>
      <c r="J22" s="236">
        <v>0.02</v>
      </c>
      <c r="K22" s="236">
        <v>-0.46</v>
      </c>
      <c r="L22" s="236">
        <v>1.77</v>
      </c>
      <c r="M22" s="236">
        <v>-1.49</v>
      </c>
      <c r="N22" s="181"/>
      <c r="O22" s="182"/>
      <c r="P22" s="20"/>
      <c r="Q22" s="173"/>
      <c r="R22" s="36" t="s">
        <v>84</v>
      </c>
      <c r="S22" s="165">
        <v>1.1279999999999999</v>
      </c>
      <c r="T22" s="165"/>
      <c r="U22" s="165">
        <v>2.0590000000000002</v>
      </c>
      <c r="V22" s="165"/>
      <c r="W22" s="165">
        <v>2.5339999999999998</v>
      </c>
      <c r="X22" s="165"/>
      <c r="Y22" s="165">
        <v>2.847</v>
      </c>
      <c r="Z22" s="165"/>
      <c r="AA22" s="165">
        <v>3.0779999999999998</v>
      </c>
      <c r="AB22" s="165"/>
      <c r="AC22" s="165">
        <v>3.258</v>
      </c>
      <c r="AD22" s="165"/>
      <c r="AE22" s="165">
        <v>3.407</v>
      </c>
      <c r="AF22" s="165"/>
    </row>
    <row r="23" spans="1:32" ht="13.5" customHeight="1">
      <c r="A23" s="188"/>
      <c r="B23" s="188"/>
      <c r="C23" s="24">
        <v>2</v>
      </c>
      <c r="D23" s="236">
        <v>-0.11</v>
      </c>
      <c r="E23" s="236">
        <v>-1.1299999999999999</v>
      </c>
      <c r="F23" s="236">
        <v>1.0900000000000001</v>
      </c>
      <c r="G23" s="236">
        <v>0.2</v>
      </c>
      <c r="H23" s="236">
        <v>-1.07</v>
      </c>
      <c r="I23" s="236">
        <v>-0.67</v>
      </c>
      <c r="J23" s="236">
        <v>0.01</v>
      </c>
      <c r="K23" s="236">
        <v>-0.56000000000000005</v>
      </c>
      <c r="L23" s="236">
        <v>1.45</v>
      </c>
      <c r="M23" s="236">
        <v>-1.77</v>
      </c>
      <c r="N23" s="183"/>
      <c r="O23" s="184"/>
      <c r="P23" s="20"/>
      <c r="Q23" s="173"/>
      <c r="R23" s="36"/>
      <c r="S23" s="165"/>
      <c r="T23" s="165">
        <v>1.6930000000000001</v>
      </c>
      <c r="U23" s="165"/>
      <c r="V23" s="165">
        <v>2.3260000000000001</v>
      </c>
      <c r="W23" s="165"/>
      <c r="X23" s="165">
        <v>2.7040000000000002</v>
      </c>
      <c r="Y23" s="165"/>
      <c r="Z23" s="165">
        <v>2.97</v>
      </c>
      <c r="AA23" s="165"/>
      <c r="AB23" s="165">
        <v>3.173</v>
      </c>
      <c r="AC23" s="165"/>
      <c r="AD23" s="165">
        <v>3.3359999999999999</v>
      </c>
      <c r="AE23" s="165"/>
      <c r="AF23" s="165">
        <v>3.472</v>
      </c>
    </row>
    <row r="24" spans="1:32" ht="13.5" customHeight="1">
      <c r="A24" s="188"/>
      <c r="B24" s="188"/>
      <c r="C24" s="24">
        <v>3</v>
      </c>
      <c r="D24" s="236">
        <v>-0.15</v>
      </c>
      <c r="E24" s="236">
        <v>-0.96</v>
      </c>
      <c r="F24" s="236">
        <v>0.67</v>
      </c>
      <c r="G24" s="236">
        <v>0.11</v>
      </c>
      <c r="H24" s="236">
        <v>-1.45</v>
      </c>
      <c r="I24" s="236">
        <v>-0.49</v>
      </c>
      <c r="J24" s="236">
        <v>0.21</v>
      </c>
      <c r="K24" s="236">
        <v>-0.49</v>
      </c>
      <c r="L24" s="236">
        <v>1.87</v>
      </c>
      <c r="M24" s="236">
        <v>-2.16</v>
      </c>
      <c r="N24" s="25"/>
      <c r="O24" s="26"/>
      <c r="P24" s="2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3.5" customHeight="1">
      <c r="A25" s="189" t="s">
        <v>83</v>
      </c>
      <c r="B25" s="190"/>
      <c r="C25" s="191"/>
      <c r="D25" s="29">
        <f t="shared" ref="D25:M25" si="4">IF(D22="","",AVERAGE(D22:D24))</f>
        <v>-7.3333333333333334E-2</v>
      </c>
      <c r="E25" s="29">
        <f t="shared" si="4"/>
        <v>-1.1566666666666665</v>
      </c>
      <c r="F25" s="29">
        <f t="shared" si="4"/>
        <v>0.88</v>
      </c>
      <c r="G25" s="29">
        <f t="shared" si="4"/>
        <v>0.15</v>
      </c>
      <c r="H25" s="29">
        <f t="shared" si="4"/>
        <v>-1.3266666666666669</v>
      </c>
      <c r="I25" s="29">
        <f t="shared" si="4"/>
        <v>-0.48333333333333334</v>
      </c>
      <c r="J25" s="29">
        <f t="shared" si="4"/>
        <v>0.08</v>
      </c>
      <c r="K25" s="29">
        <f t="shared" si="4"/>
        <v>-0.5033333333333333</v>
      </c>
      <c r="L25" s="29">
        <f t="shared" si="4"/>
        <v>1.6966666666666665</v>
      </c>
      <c r="M25" s="29">
        <f t="shared" si="4"/>
        <v>-1.8066666666666666</v>
      </c>
      <c r="N25" s="48" t="s">
        <v>82</v>
      </c>
      <c r="O25" s="30">
        <f>IF(D25="","",AVERAGE(D25:M25))</f>
        <v>-0.2543333333333333</v>
      </c>
      <c r="P25" s="20"/>
      <c r="Q25" s="174"/>
      <c r="R25" s="174"/>
      <c r="S25" s="9" t="s">
        <v>129</v>
      </c>
      <c r="T25" s="9" t="s">
        <v>130</v>
      </c>
      <c r="U25" s="9" t="s">
        <v>131</v>
      </c>
      <c r="V25" s="2"/>
      <c r="W25" s="2"/>
      <c r="X25" s="9"/>
      <c r="Y25" s="2"/>
      <c r="Z25" s="2"/>
      <c r="AA25" s="2"/>
      <c r="AB25" s="2"/>
      <c r="AC25" s="2"/>
      <c r="AD25" s="2"/>
      <c r="AE25" s="2"/>
      <c r="AF25" s="2"/>
    </row>
    <row r="26" spans="1:32" s="23" customFormat="1" ht="13.5" customHeight="1" thickBot="1">
      <c r="A26" s="185" t="s">
        <v>75</v>
      </c>
      <c r="B26" s="186"/>
      <c r="C26" s="187"/>
      <c r="D26" s="32">
        <f t="shared" ref="D26:M26" si="5">IF(D22="","",MAX(D22:D24)-MIN(D22:D24))</f>
        <v>0.19</v>
      </c>
      <c r="E26" s="32">
        <f t="shared" si="5"/>
        <v>0.41999999999999993</v>
      </c>
      <c r="F26" s="32">
        <f t="shared" si="5"/>
        <v>0.42000000000000004</v>
      </c>
      <c r="G26" s="32">
        <f t="shared" si="5"/>
        <v>9.0000000000000011E-2</v>
      </c>
      <c r="H26" s="32">
        <f t="shared" si="5"/>
        <v>0.3899999999999999</v>
      </c>
      <c r="I26" s="32">
        <f t="shared" si="5"/>
        <v>0.38000000000000006</v>
      </c>
      <c r="J26" s="32">
        <f t="shared" si="5"/>
        <v>0.19999999999999998</v>
      </c>
      <c r="K26" s="32">
        <f t="shared" si="5"/>
        <v>0.10000000000000003</v>
      </c>
      <c r="L26" s="32">
        <f t="shared" si="5"/>
        <v>0.42000000000000015</v>
      </c>
      <c r="M26" s="32">
        <f t="shared" si="5"/>
        <v>0.67000000000000015</v>
      </c>
      <c r="N26" s="33" t="s">
        <v>81</v>
      </c>
      <c r="O26" s="34">
        <f>IF(D26="","",AVERAGE(D26:M26))</f>
        <v>0.32800000000000001</v>
      </c>
      <c r="P26" s="22"/>
      <c r="Q26" s="174"/>
      <c r="R26" s="174"/>
      <c r="S26" s="9"/>
      <c r="T26" s="9"/>
      <c r="U26" s="9"/>
      <c r="V26" s="9"/>
      <c r="W26" s="37"/>
      <c r="X26" s="9"/>
      <c r="Y26" s="37"/>
      <c r="Z26" s="37"/>
      <c r="AA26" s="37"/>
      <c r="AB26" s="37"/>
      <c r="AC26" s="37"/>
      <c r="AD26" s="37"/>
      <c r="AE26" s="37"/>
      <c r="AF26" s="37"/>
    </row>
    <row r="27" spans="1:32" ht="13.5" customHeight="1" thickTop="1">
      <c r="A27" s="5" t="s">
        <v>80</v>
      </c>
      <c r="B27" s="27"/>
      <c r="C27" s="35"/>
      <c r="D27" s="168">
        <v>1</v>
      </c>
      <c r="E27" s="168">
        <v>2</v>
      </c>
      <c r="F27" s="168">
        <v>3</v>
      </c>
      <c r="G27" s="168">
        <v>4</v>
      </c>
      <c r="H27" s="168">
        <v>5</v>
      </c>
      <c r="I27" s="168">
        <v>6</v>
      </c>
      <c r="J27" s="168">
        <v>7</v>
      </c>
      <c r="K27" s="168">
        <v>8</v>
      </c>
      <c r="L27" s="168">
        <v>9</v>
      </c>
      <c r="M27" s="168">
        <v>10</v>
      </c>
      <c r="N27" s="192" t="s">
        <v>79</v>
      </c>
      <c r="O27" s="192"/>
      <c r="P27" s="20"/>
      <c r="Q27" s="173" t="s">
        <v>78</v>
      </c>
      <c r="R27" s="9">
        <v>2</v>
      </c>
      <c r="S27" s="165">
        <v>1.88</v>
      </c>
      <c r="T27" s="165">
        <v>0</v>
      </c>
      <c r="U27" s="165">
        <v>3.2669999999999999</v>
      </c>
      <c r="V27" s="165"/>
      <c r="W27" s="2"/>
      <c r="X27" s="165"/>
      <c r="Y27" s="2"/>
      <c r="Z27" s="2"/>
      <c r="AA27" s="2"/>
      <c r="AB27" s="2"/>
      <c r="AC27" s="2"/>
      <c r="AD27" s="2"/>
      <c r="AE27" s="2"/>
      <c r="AF27" s="2"/>
    </row>
    <row r="28" spans="1:32" ht="13.5" customHeight="1">
      <c r="A28" s="188" t="str">
        <f>K6</f>
        <v>สมคิด</v>
      </c>
      <c r="B28" s="188"/>
      <c r="C28" s="24">
        <v>1</v>
      </c>
      <c r="D28" s="235">
        <v>0.08</v>
      </c>
      <c r="E28" s="235">
        <v>-0.47</v>
      </c>
      <c r="F28" s="235">
        <v>1.19</v>
      </c>
      <c r="G28" s="235">
        <v>0.01</v>
      </c>
      <c r="H28" s="235">
        <v>-0.56000000000000005</v>
      </c>
      <c r="I28" s="235">
        <v>-0.2</v>
      </c>
      <c r="J28" s="235">
        <v>0.47</v>
      </c>
      <c r="K28" s="235">
        <v>-0.63</v>
      </c>
      <c r="L28" s="235">
        <v>1.8</v>
      </c>
      <c r="M28" s="235">
        <v>-1.68</v>
      </c>
      <c r="N28" s="181"/>
      <c r="O28" s="182"/>
      <c r="P28" s="20"/>
      <c r="Q28" s="173"/>
      <c r="R28" s="9">
        <v>3</v>
      </c>
      <c r="S28" s="165">
        <v>1.0229999999999999</v>
      </c>
      <c r="T28" s="165">
        <v>0</v>
      </c>
      <c r="U28" s="165">
        <v>2.5750000000000002</v>
      </c>
      <c r="V28" s="165"/>
      <c r="W28" s="2"/>
      <c r="X28" s="165"/>
      <c r="Y28" s="2"/>
      <c r="Z28" s="2"/>
      <c r="AA28" s="2"/>
      <c r="AB28" s="2"/>
      <c r="AC28" s="2"/>
      <c r="AD28" s="2"/>
      <c r="AE28" s="2"/>
      <c r="AF28" s="2"/>
    </row>
    <row r="29" spans="1:32" ht="13.5" customHeight="1">
      <c r="A29" s="188"/>
      <c r="B29" s="188"/>
      <c r="C29" s="24">
        <v>2</v>
      </c>
      <c r="D29" s="236">
        <v>0.04</v>
      </c>
      <c r="E29" s="236">
        <v>-1.38</v>
      </c>
      <c r="F29" s="236">
        <v>0.88</v>
      </c>
      <c r="G29" s="236">
        <v>0.14000000000000001</v>
      </c>
      <c r="H29" s="236">
        <v>-1.46</v>
      </c>
      <c r="I29" s="236">
        <v>-0.28999999999999998</v>
      </c>
      <c r="J29" s="236">
        <v>0.02</v>
      </c>
      <c r="K29" s="236">
        <v>-0.46</v>
      </c>
      <c r="L29" s="236">
        <v>1.77</v>
      </c>
      <c r="M29" s="236">
        <v>-1.49</v>
      </c>
      <c r="N29" s="183"/>
      <c r="O29" s="184"/>
      <c r="P29" s="20"/>
      <c r="Q29" s="173"/>
      <c r="R29" s="9">
        <v>4</v>
      </c>
      <c r="S29" s="165">
        <v>0.72899999999999998</v>
      </c>
      <c r="T29" s="165">
        <v>0</v>
      </c>
      <c r="U29" s="165">
        <v>2.282</v>
      </c>
      <c r="V29" s="165"/>
      <c r="W29" s="2"/>
      <c r="X29" s="165"/>
      <c r="Y29" s="2"/>
      <c r="Z29" s="2"/>
      <c r="AA29" s="2"/>
      <c r="AB29" s="2"/>
      <c r="AC29" s="2"/>
      <c r="AD29" s="2"/>
      <c r="AE29" s="2"/>
      <c r="AF29" s="2"/>
    </row>
    <row r="30" spans="1:32" ht="13.5" customHeight="1">
      <c r="A30" s="188"/>
      <c r="B30" s="188"/>
      <c r="C30" s="24">
        <v>3</v>
      </c>
      <c r="D30" s="236">
        <v>-0.11</v>
      </c>
      <c r="E30" s="236">
        <v>-1.1299999999999999</v>
      </c>
      <c r="F30" s="236">
        <v>1.0900000000000001</v>
      </c>
      <c r="G30" s="236">
        <v>0.2</v>
      </c>
      <c r="H30" s="236">
        <v>-1.07</v>
      </c>
      <c r="I30" s="236">
        <v>-0.67</v>
      </c>
      <c r="J30" s="236">
        <v>0.01</v>
      </c>
      <c r="K30" s="236">
        <v>-0.56000000000000005</v>
      </c>
      <c r="L30" s="236">
        <v>1.45</v>
      </c>
      <c r="M30" s="236">
        <v>-1.77</v>
      </c>
      <c r="N30" s="25"/>
      <c r="O30" s="26"/>
      <c r="P30" s="20"/>
      <c r="Q30" s="173"/>
      <c r="R30" s="9">
        <v>5</v>
      </c>
      <c r="S30" s="165">
        <v>0.57699999999999996</v>
      </c>
      <c r="T30" s="165">
        <v>0</v>
      </c>
      <c r="U30" s="165">
        <v>2.1150000000000002</v>
      </c>
      <c r="V30" s="165"/>
      <c r="W30" s="2"/>
      <c r="X30" s="165"/>
      <c r="Y30" s="2"/>
      <c r="Z30" s="2"/>
      <c r="AA30" s="2"/>
      <c r="AB30" s="2"/>
      <c r="AC30" s="2"/>
      <c r="AD30" s="2"/>
      <c r="AE30" s="2"/>
      <c r="AF30" s="2"/>
    </row>
    <row r="31" spans="1:32" ht="13.5" customHeight="1">
      <c r="A31" s="189" t="s">
        <v>77</v>
      </c>
      <c r="B31" s="190"/>
      <c r="C31" s="191"/>
      <c r="D31" s="39">
        <f>IF(D28="","",AVERAGE(D28:D30))</f>
        <v>3.3333333333333318E-3</v>
      </c>
      <c r="E31" s="39">
        <f t="shared" ref="E31:M31" si="6">IF(E28="","",AVERAGE(E28:E30))</f>
        <v>-0.99333333333333318</v>
      </c>
      <c r="F31" s="39">
        <f t="shared" si="6"/>
        <v>1.0533333333333335</v>
      </c>
      <c r="G31" s="39">
        <f t="shared" si="6"/>
        <v>0.11666666666666668</v>
      </c>
      <c r="H31" s="39">
        <f t="shared" si="6"/>
        <v>-1.03</v>
      </c>
      <c r="I31" s="39">
        <f t="shared" si="6"/>
        <v>-0.38666666666666671</v>
      </c>
      <c r="J31" s="39">
        <f t="shared" si="6"/>
        <v>0.16666666666666666</v>
      </c>
      <c r="K31" s="39">
        <f t="shared" si="6"/>
        <v>-0.55000000000000004</v>
      </c>
      <c r="L31" s="39">
        <f t="shared" si="6"/>
        <v>1.6733333333333336</v>
      </c>
      <c r="M31" s="39">
        <f t="shared" si="6"/>
        <v>-1.6466666666666665</v>
      </c>
      <c r="N31" s="48" t="s">
        <v>76</v>
      </c>
      <c r="O31" s="40">
        <f>IF(D31="",L31,AVERAGE(D31:M31))</f>
        <v>-0.15933333333333327</v>
      </c>
      <c r="P31" s="41"/>
      <c r="Q31" s="173"/>
      <c r="R31" s="9">
        <v>6</v>
      </c>
      <c r="S31" s="165">
        <v>0.48299999999999998</v>
      </c>
      <c r="T31" s="165">
        <v>0</v>
      </c>
      <c r="U31" s="165">
        <v>2.004</v>
      </c>
      <c r="V31" s="165"/>
      <c r="W31" s="2"/>
      <c r="X31" s="165"/>
      <c r="Y31" s="2"/>
      <c r="Z31" s="2"/>
      <c r="AA31" s="2"/>
      <c r="AB31" s="2"/>
      <c r="AC31" s="2"/>
      <c r="AD31" s="2"/>
      <c r="AE31" s="2"/>
      <c r="AF31" s="2"/>
    </row>
    <row r="32" spans="1:32" ht="13.5" customHeight="1" thickBot="1">
      <c r="A32" s="185" t="s">
        <v>75</v>
      </c>
      <c r="B32" s="186"/>
      <c r="C32" s="187"/>
      <c r="D32" s="42">
        <f t="shared" ref="D32:M32" si="7">IF(D28="","",MAX(D28:D30)-MIN(D28:D30))</f>
        <v>0.19</v>
      </c>
      <c r="E32" s="42">
        <f t="shared" si="7"/>
        <v>0.90999999999999992</v>
      </c>
      <c r="F32" s="42">
        <f t="shared" si="7"/>
        <v>0.30999999999999994</v>
      </c>
      <c r="G32" s="42">
        <f t="shared" si="7"/>
        <v>0.19</v>
      </c>
      <c r="H32" s="42">
        <f t="shared" si="7"/>
        <v>0.89999999999999991</v>
      </c>
      <c r="I32" s="42">
        <f t="shared" si="7"/>
        <v>0.47000000000000003</v>
      </c>
      <c r="J32" s="42">
        <f t="shared" si="7"/>
        <v>0.45999999999999996</v>
      </c>
      <c r="K32" s="42">
        <f t="shared" si="7"/>
        <v>0.16999999999999998</v>
      </c>
      <c r="L32" s="42">
        <f t="shared" si="7"/>
        <v>0.35000000000000009</v>
      </c>
      <c r="M32" s="42">
        <f t="shared" si="7"/>
        <v>0.28000000000000003</v>
      </c>
      <c r="N32" s="33" t="s">
        <v>74</v>
      </c>
      <c r="O32" s="43">
        <f>IF(D32="","",AVERAGE(D32:M32))</f>
        <v>0.42299999999999993</v>
      </c>
      <c r="P32" s="44"/>
      <c r="Q32" s="173"/>
      <c r="R32" s="9">
        <v>7</v>
      </c>
      <c r="S32" s="165">
        <v>0.41899999999999998</v>
      </c>
      <c r="T32" s="165">
        <v>7.5999999999999998E-2</v>
      </c>
      <c r="U32" s="165">
        <v>1.9239999999999999</v>
      </c>
      <c r="V32" s="165"/>
      <c r="W32" s="2"/>
      <c r="X32" s="165"/>
      <c r="Y32" s="2"/>
      <c r="Z32" s="2"/>
      <c r="AA32" s="2"/>
      <c r="AB32" s="2"/>
      <c r="AC32" s="2"/>
      <c r="AD32" s="2"/>
      <c r="AE32" s="2"/>
      <c r="AF32" s="2"/>
    </row>
    <row r="33" spans="1:32" ht="14.25" customHeight="1" thickTop="1">
      <c r="A33" s="195" t="s">
        <v>73</v>
      </c>
      <c r="B33" s="196"/>
      <c r="C33" s="197"/>
      <c r="D33" s="198">
        <f t="shared" ref="D33:M33" si="8">IF($D$10="","",(SUM(D13,D19,D25,D31)/$K$7))</f>
        <v>0.16999999999999996</v>
      </c>
      <c r="E33" s="198">
        <f t="shared" si="8"/>
        <v>-1.1822222222222223</v>
      </c>
      <c r="F33" s="198">
        <f t="shared" si="8"/>
        <v>1.45</v>
      </c>
      <c r="G33" s="198">
        <f t="shared" si="8"/>
        <v>0.4055555555555555</v>
      </c>
      <c r="H33" s="198">
        <f t="shared" si="8"/>
        <v>-1.4077777777777778</v>
      </c>
      <c r="I33" s="198">
        <f t="shared" si="8"/>
        <v>-0.31444444444444447</v>
      </c>
      <c r="J33" s="198">
        <f t="shared" si="8"/>
        <v>0.51</v>
      </c>
      <c r="K33" s="198">
        <f t="shared" si="8"/>
        <v>-0.52555555555555566</v>
      </c>
      <c r="L33" s="198">
        <f t="shared" si="8"/>
        <v>2.4977777777777779</v>
      </c>
      <c r="M33" s="198">
        <f t="shared" si="8"/>
        <v>-2.1199999999999997</v>
      </c>
      <c r="N33" s="45" t="s">
        <v>72</v>
      </c>
      <c r="O33" s="46">
        <f>IF(D33="","",AVERAGE(D33:M34))</f>
        <v>-5.1666666666666659E-2</v>
      </c>
      <c r="P33" s="47"/>
      <c r="Q33" s="173"/>
      <c r="R33" s="9">
        <v>8</v>
      </c>
      <c r="S33" s="165">
        <v>0.373</v>
      </c>
      <c r="T33" s="165">
        <v>0.13600000000000001</v>
      </c>
      <c r="U33" s="165">
        <v>1.8640000000000001</v>
      </c>
      <c r="V33" s="165"/>
      <c r="W33" s="2"/>
      <c r="X33" s="165"/>
      <c r="Y33" s="2"/>
      <c r="Z33" s="2"/>
      <c r="AA33" s="2"/>
      <c r="AB33" s="2"/>
      <c r="AC33" s="2"/>
      <c r="AD33" s="2"/>
      <c r="AE33" s="2"/>
      <c r="AF33" s="2"/>
    </row>
    <row r="34" spans="1:32" ht="14.25" customHeight="1">
      <c r="A34" s="200" t="s">
        <v>71</v>
      </c>
      <c r="B34" s="201"/>
      <c r="C34" s="4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27" t="s">
        <v>70</v>
      </c>
      <c r="O34" s="50">
        <f>IF(D33="","",MAX(D33:M34)-MIN(D33:M34))</f>
        <v>4.6177777777777775</v>
      </c>
      <c r="P34" s="51"/>
      <c r="Q34" s="173"/>
      <c r="R34" s="9">
        <v>9</v>
      </c>
      <c r="S34" s="165">
        <v>0.33700000000000002</v>
      </c>
      <c r="T34" s="165">
        <v>0.184</v>
      </c>
      <c r="U34" s="165">
        <v>1.8160000000000001</v>
      </c>
      <c r="V34" s="165"/>
      <c r="W34" s="2"/>
      <c r="X34" s="165"/>
      <c r="Y34" s="2"/>
      <c r="Z34" s="2"/>
      <c r="AA34" s="2"/>
      <c r="AB34" s="2"/>
      <c r="AC34" s="2"/>
      <c r="AD34" s="2"/>
      <c r="AE34" s="2"/>
      <c r="AF34" s="2"/>
    </row>
    <row r="35" spans="1:32" ht="14.25" customHeight="1">
      <c r="A35" s="15" t="s">
        <v>69</v>
      </c>
      <c r="B35" s="52"/>
      <c r="C35" s="52"/>
      <c r="D35" s="52"/>
      <c r="E35" s="52"/>
      <c r="F35" s="52"/>
      <c r="G35" s="52"/>
      <c r="H35" s="52"/>
      <c r="I35" s="53"/>
      <c r="J35" s="193" t="s">
        <v>68</v>
      </c>
      <c r="K35" s="54" t="s">
        <v>67</v>
      </c>
      <c r="L35" s="55" t="s">
        <v>66</v>
      </c>
      <c r="M35" s="56"/>
      <c r="N35" s="48"/>
      <c r="O35" s="57">
        <f>(SUM(O14,O20,O26,O32))/K7</f>
        <v>0.48266666666666663</v>
      </c>
      <c r="P35" s="47"/>
      <c r="Q35" s="173"/>
      <c r="R35" s="9">
        <v>10</v>
      </c>
      <c r="S35" s="165">
        <v>0.308</v>
      </c>
      <c r="T35" s="165">
        <v>0.223</v>
      </c>
      <c r="U35" s="165">
        <v>1.7769999999999999</v>
      </c>
      <c r="V35" s="165"/>
      <c r="W35" s="2"/>
      <c r="X35" s="165"/>
      <c r="Y35" s="2"/>
      <c r="Z35" s="2"/>
      <c r="AA35" s="2"/>
      <c r="AB35" s="2"/>
      <c r="AC35" s="2"/>
      <c r="AD35" s="2"/>
      <c r="AE35" s="2"/>
      <c r="AF35" s="2"/>
    </row>
    <row r="36" spans="1:32" ht="14.25" customHeight="1">
      <c r="A36" s="48" t="s">
        <v>65</v>
      </c>
      <c r="B36" s="58" t="s">
        <v>64</v>
      </c>
      <c r="C36" s="58" t="s">
        <v>63</v>
      </c>
      <c r="D36" s="58" t="s">
        <v>62</v>
      </c>
      <c r="E36" s="58"/>
      <c r="F36" s="58"/>
      <c r="G36" s="58"/>
      <c r="H36" s="59"/>
      <c r="I36" s="60"/>
      <c r="J36" s="193"/>
      <c r="K36" s="28" t="s">
        <v>61</v>
      </c>
      <c r="L36" s="5" t="s">
        <v>60</v>
      </c>
      <c r="M36" s="58"/>
      <c r="N36" s="61"/>
      <c r="O36" s="57">
        <f>IF(D10="","",(MAX(O19,O25,O13,O31)-MIN(O19,O25,O13,O31)))</f>
        <v>0.44466666666666654</v>
      </c>
      <c r="P36" s="47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4.25" customHeight="1">
      <c r="A37" s="62">
        <v>2</v>
      </c>
      <c r="B37" s="63">
        <v>1.88</v>
      </c>
      <c r="C37" s="63">
        <v>0</v>
      </c>
      <c r="D37" s="63">
        <v>3.2669999999999999</v>
      </c>
      <c r="E37" s="64" t="s">
        <v>59</v>
      </c>
      <c r="F37" s="58"/>
      <c r="G37" s="58"/>
      <c r="H37" s="59"/>
      <c r="I37" s="60"/>
      <c r="J37" s="193"/>
      <c r="K37" s="65" t="s">
        <v>58</v>
      </c>
      <c r="L37" s="27" t="s">
        <v>57</v>
      </c>
      <c r="M37" s="66"/>
      <c r="N37" s="12"/>
      <c r="O37" s="67">
        <f>IF(O35="","",O35*I39)</f>
        <v>1.2428666666666666</v>
      </c>
      <c r="P37" s="47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4.25" customHeight="1">
      <c r="A38" s="62">
        <v>3</v>
      </c>
      <c r="B38" s="63">
        <v>1.0229999999999999</v>
      </c>
      <c r="C38" s="63">
        <v>0</v>
      </c>
      <c r="D38" s="63">
        <v>2.5750000000000002</v>
      </c>
      <c r="E38" s="64" t="s">
        <v>54</v>
      </c>
      <c r="F38" s="58"/>
      <c r="G38" s="68"/>
      <c r="H38" s="59"/>
      <c r="I38" s="60"/>
      <c r="J38" s="193"/>
      <c r="K38" s="14" t="s">
        <v>56</v>
      </c>
      <c r="L38" s="69" t="s">
        <v>55</v>
      </c>
      <c r="M38" s="70"/>
      <c r="N38" s="12"/>
      <c r="O38" s="50">
        <f>IF(O35="","",O35*H39)</f>
        <v>0</v>
      </c>
      <c r="P38" s="4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4.25" customHeight="1">
      <c r="A39" s="71"/>
      <c r="B39" s="52"/>
      <c r="C39" s="72"/>
      <c r="D39" s="58"/>
      <c r="E39" s="64" t="s">
        <v>54</v>
      </c>
      <c r="F39" s="58"/>
      <c r="G39" s="73">
        <f>LOOKUP(5,P43:P44,B37:B38)</f>
        <v>1.0229999999999999</v>
      </c>
      <c r="H39" s="73">
        <f>LOOKUP(5,P43:P44,C37:C38)</f>
        <v>0</v>
      </c>
      <c r="I39" s="74">
        <f>LOOKUP(5,P43:P44,D37:D38)</f>
        <v>2.5750000000000002</v>
      </c>
      <c r="J39" s="193"/>
      <c r="K39" s="75" t="s">
        <v>53</v>
      </c>
      <c r="L39" s="27" t="s">
        <v>52</v>
      </c>
      <c r="M39" s="76"/>
      <c r="N39" s="4"/>
      <c r="O39" s="77"/>
      <c r="P39" s="78"/>
      <c r="Q39" s="36"/>
      <c r="R39" s="36"/>
      <c r="S39" s="36"/>
      <c r="T39" s="36"/>
      <c r="U39" s="36"/>
      <c r="V39" s="36"/>
      <c r="W39" s="36"/>
      <c r="X39" s="36"/>
      <c r="Y39" s="79"/>
      <c r="Z39" s="79"/>
      <c r="AA39" s="2"/>
      <c r="AB39" s="2"/>
      <c r="AC39" s="2"/>
      <c r="AD39" s="2"/>
      <c r="AE39" s="2"/>
      <c r="AF39" s="2"/>
    </row>
    <row r="40" spans="1:32" ht="14.25" customHeight="1" thickBot="1">
      <c r="A40" s="80"/>
      <c r="B40" s="81"/>
      <c r="C40" s="81"/>
      <c r="D40" s="82"/>
      <c r="E40" s="83"/>
      <c r="F40" s="84"/>
      <c r="G40" s="84"/>
      <c r="H40" s="85"/>
      <c r="I40" s="86"/>
      <c r="J40" s="194"/>
      <c r="K40" s="87" t="s">
        <v>51</v>
      </c>
      <c r="L40" s="80" t="s">
        <v>50</v>
      </c>
      <c r="M40" s="85"/>
      <c r="N40" s="17"/>
      <c r="O40" s="88"/>
      <c r="P40" s="47"/>
      <c r="Q40" s="36"/>
      <c r="R40" s="36"/>
      <c r="S40" s="36"/>
      <c r="T40" s="36"/>
      <c r="U40" s="36"/>
      <c r="V40" s="36"/>
      <c r="W40" s="36"/>
      <c r="X40" s="36"/>
      <c r="Y40" s="79"/>
      <c r="Z40" s="79"/>
      <c r="AA40" s="2"/>
      <c r="AB40" s="2"/>
      <c r="AC40" s="2"/>
      <c r="AD40" s="2"/>
      <c r="AE40" s="2"/>
      <c r="AF40" s="2"/>
    </row>
    <row r="41" spans="1:32" ht="14.25" customHeight="1" thickTop="1">
      <c r="A41" s="55" t="s">
        <v>49</v>
      </c>
      <c r="B41" s="54"/>
      <c r="C41" s="54"/>
      <c r="D41" s="54"/>
      <c r="E41" s="54"/>
      <c r="F41" s="54"/>
      <c r="G41" s="54"/>
      <c r="H41" s="54"/>
      <c r="I41" s="54"/>
      <c r="J41" s="89"/>
      <c r="K41" s="176" t="s">
        <v>48</v>
      </c>
      <c r="L41" s="177"/>
      <c r="M41" s="177"/>
      <c r="N41" s="177"/>
      <c r="O41" s="178"/>
      <c r="P41" s="47"/>
      <c r="Q41" s="36"/>
      <c r="R41" s="36"/>
      <c r="S41" s="36"/>
      <c r="T41" s="36"/>
      <c r="U41" s="36"/>
      <c r="V41" s="36"/>
      <c r="W41" s="36"/>
      <c r="X41" s="36"/>
      <c r="Y41" s="79"/>
      <c r="Z41" s="79"/>
      <c r="AA41" s="2"/>
      <c r="AB41" s="2"/>
      <c r="AC41" s="2"/>
      <c r="AD41" s="2"/>
      <c r="AE41" s="2"/>
      <c r="AF41" s="2"/>
    </row>
    <row r="42" spans="1:32" ht="14.25" customHeight="1">
      <c r="A42" s="90" t="s">
        <v>47</v>
      </c>
      <c r="B42" s="4"/>
      <c r="C42" s="4"/>
      <c r="D42" s="4"/>
      <c r="E42" s="6" t="s">
        <v>46</v>
      </c>
      <c r="F42" s="91" t="s">
        <v>45</v>
      </c>
      <c r="G42" s="6"/>
      <c r="H42" s="6"/>
      <c r="I42" s="24" t="s">
        <v>44</v>
      </c>
      <c r="J42" s="92" t="s">
        <v>43</v>
      </c>
      <c r="K42" s="93"/>
      <c r="L42" s="52"/>
      <c r="M42" s="52"/>
      <c r="N42" s="52"/>
      <c r="O42" s="14"/>
      <c r="P42" s="94">
        <f>B6</f>
        <v>3</v>
      </c>
      <c r="Q42" s="95"/>
      <c r="R42" s="36"/>
      <c r="S42" s="36"/>
      <c r="T42" s="36"/>
      <c r="U42" s="36"/>
      <c r="V42" s="36"/>
      <c r="W42" s="36"/>
      <c r="X42" s="36"/>
      <c r="Y42" s="79"/>
      <c r="Z42" s="79"/>
      <c r="AA42" s="2"/>
      <c r="AB42" s="2"/>
      <c r="AC42" s="2"/>
      <c r="AD42" s="2"/>
      <c r="AE42" s="2"/>
      <c r="AF42" s="2"/>
    </row>
    <row r="43" spans="1:32" ht="14.25" customHeight="1">
      <c r="A43" s="41"/>
      <c r="B43" s="96"/>
      <c r="C43" s="96"/>
      <c r="D43" s="52" t="s">
        <v>42</v>
      </c>
      <c r="E43" s="52" t="s">
        <v>9</v>
      </c>
      <c r="F43" s="97" t="s">
        <v>41</v>
      </c>
      <c r="G43" s="110"/>
      <c r="H43" s="110"/>
      <c r="I43" s="24">
        <v>2</v>
      </c>
      <c r="J43" s="98">
        <f>0.8862</f>
        <v>0.88619999999999999</v>
      </c>
      <c r="K43" s="93"/>
      <c r="L43" s="52" t="s">
        <v>40</v>
      </c>
      <c r="M43" s="52" t="s">
        <v>9</v>
      </c>
      <c r="N43" s="110" t="s">
        <v>39</v>
      </c>
      <c r="O43" s="14"/>
      <c r="P43" s="94" t="str">
        <f>IF(I43=$P$42,5,"")</f>
        <v/>
      </c>
      <c r="Q43" s="165"/>
      <c r="R43" s="165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4.25" customHeight="1" thickBot="1">
      <c r="A44" s="99"/>
      <c r="B44" s="100"/>
      <c r="C44" s="100"/>
      <c r="D44" s="100"/>
      <c r="E44" s="81" t="s">
        <v>9</v>
      </c>
      <c r="F44" s="101">
        <f>IF(O35="","",O35*H44)</f>
        <v>0.28515946666666664</v>
      </c>
      <c r="G44" s="81"/>
      <c r="H44" s="102">
        <f>LOOKUP(5,P43:P44,J43:J44)</f>
        <v>0.59079999999999999</v>
      </c>
      <c r="I44" s="103">
        <v>3</v>
      </c>
      <c r="J44" s="104">
        <v>0.59079999999999999</v>
      </c>
      <c r="K44" s="93"/>
      <c r="L44" s="81"/>
      <c r="M44" s="81" t="s">
        <v>9</v>
      </c>
      <c r="N44" s="105">
        <f>IF(F44="","",(100*(F44/F58)))</f>
        <v>19.045171310799404</v>
      </c>
      <c r="O44" s="106" t="s">
        <v>16</v>
      </c>
      <c r="P44" s="94">
        <f>IF(I44=$P$42,5,"")</f>
        <v>5</v>
      </c>
      <c r="Q44" s="2"/>
      <c r="R44" s="165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4.25" customHeight="1" thickTop="1">
      <c r="A45" s="41" t="s">
        <v>38</v>
      </c>
      <c r="B45" s="96"/>
      <c r="C45" s="96"/>
      <c r="D45" s="96"/>
      <c r="E45" s="52" t="s">
        <v>9</v>
      </c>
      <c r="F45" s="110" t="s">
        <v>37</v>
      </c>
      <c r="G45" s="52"/>
      <c r="H45" s="52"/>
      <c r="I45" s="38" t="s">
        <v>36</v>
      </c>
      <c r="J45" s="107" t="s">
        <v>35</v>
      </c>
      <c r="K45" s="108"/>
      <c r="L45" s="52" t="s">
        <v>34</v>
      </c>
      <c r="M45" s="52" t="s">
        <v>9</v>
      </c>
      <c r="N45" s="110" t="s">
        <v>33</v>
      </c>
      <c r="O45" s="14"/>
      <c r="P45" s="109">
        <f>K7</f>
        <v>3</v>
      </c>
      <c r="Q45" s="165"/>
      <c r="R45" s="165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4.25" customHeight="1">
      <c r="A46" s="41"/>
      <c r="B46" s="96"/>
      <c r="C46" s="96"/>
      <c r="D46" s="52" t="s">
        <v>32</v>
      </c>
      <c r="E46" s="52" t="s">
        <v>9</v>
      </c>
      <c r="F46" s="202" t="s">
        <v>31</v>
      </c>
      <c r="G46" s="202"/>
      <c r="H46" s="203"/>
      <c r="I46" s="24">
        <v>2</v>
      </c>
      <c r="J46" s="98">
        <v>0.70709999999999995</v>
      </c>
      <c r="K46" s="93"/>
      <c r="L46" s="52"/>
      <c r="M46" s="52" t="s">
        <v>9</v>
      </c>
      <c r="N46" s="111">
        <f>IF(F47="","",(100*(F47/F58)))</f>
        <v>14.940080176180203</v>
      </c>
      <c r="O46" s="14" t="s">
        <v>16</v>
      </c>
      <c r="P46" s="94" t="str">
        <f>IF(I46=$P$45,5,"")</f>
        <v/>
      </c>
      <c r="Q46" s="2"/>
      <c r="R46" s="2"/>
      <c r="S46" s="2">
        <v>1</v>
      </c>
      <c r="T46" s="2">
        <v>2</v>
      </c>
      <c r="U46" s="2">
        <v>3</v>
      </c>
      <c r="V46" s="2">
        <v>4</v>
      </c>
      <c r="W46" s="2">
        <v>5</v>
      </c>
      <c r="X46" s="2">
        <v>6</v>
      </c>
      <c r="Y46" s="2">
        <v>7</v>
      </c>
      <c r="Z46" s="2">
        <v>8</v>
      </c>
      <c r="AA46" s="2">
        <v>9</v>
      </c>
      <c r="AB46" s="2">
        <v>10</v>
      </c>
      <c r="AC46" s="2"/>
      <c r="AD46" s="2"/>
      <c r="AE46" s="2"/>
      <c r="AF46" s="2"/>
    </row>
    <row r="47" spans="1:32" ht="14.25" customHeight="1">
      <c r="A47" s="41"/>
      <c r="B47" s="96"/>
      <c r="C47" s="96"/>
      <c r="D47" s="96"/>
      <c r="E47" s="52" t="s">
        <v>9</v>
      </c>
      <c r="F47" s="112">
        <f>IF(F44="","",(ABS(((((O36)*H48)^2)-(((F44)^2)/(10*2))))^0.5))</f>
        <v>0.22369477414892119</v>
      </c>
      <c r="G47" s="113"/>
      <c r="H47" s="52"/>
      <c r="I47" s="24">
        <v>3</v>
      </c>
      <c r="J47" s="98">
        <v>0.52310000000000001</v>
      </c>
      <c r="K47" s="93"/>
      <c r="L47" s="114" t="s">
        <v>30</v>
      </c>
      <c r="M47" s="52"/>
      <c r="N47" s="52"/>
      <c r="O47" s="14"/>
      <c r="P47" s="94">
        <f>IF(I47=$P$45,5,"")</f>
        <v>5</v>
      </c>
      <c r="Q47" s="2"/>
      <c r="R47" s="2" t="s">
        <v>118</v>
      </c>
      <c r="S47" s="115">
        <f>$O$37</f>
        <v>1.2428666666666666</v>
      </c>
      <c r="T47" s="115">
        <f t="shared" ref="T47:AB47" si="9">$O$37</f>
        <v>1.2428666666666666</v>
      </c>
      <c r="U47" s="115">
        <f t="shared" si="9"/>
        <v>1.2428666666666666</v>
      </c>
      <c r="V47" s="115">
        <f t="shared" si="9"/>
        <v>1.2428666666666666</v>
      </c>
      <c r="W47" s="115">
        <f t="shared" si="9"/>
        <v>1.2428666666666666</v>
      </c>
      <c r="X47" s="115">
        <f t="shared" si="9"/>
        <v>1.2428666666666666</v>
      </c>
      <c r="Y47" s="115">
        <f t="shared" si="9"/>
        <v>1.2428666666666666</v>
      </c>
      <c r="Z47" s="115">
        <f t="shared" si="9"/>
        <v>1.2428666666666666</v>
      </c>
      <c r="AA47" s="115">
        <f t="shared" si="9"/>
        <v>1.2428666666666666</v>
      </c>
      <c r="AB47" s="115">
        <f t="shared" si="9"/>
        <v>1.2428666666666666</v>
      </c>
      <c r="AC47" s="2"/>
      <c r="AD47" s="2"/>
      <c r="AE47" s="2"/>
      <c r="AF47" s="2"/>
    </row>
    <row r="48" spans="1:32" ht="14.25" customHeight="1" thickBot="1">
      <c r="A48" s="99"/>
      <c r="B48" s="100"/>
      <c r="C48" s="100"/>
      <c r="D48" s="100"/>
      <c r="E48" s="81"/>
      <c r="F48" s="116"/>
      <c r="G48" s="116"/>
      <c r="H48" s="102">
        <f>LOOKUP(5,P46:P48,J46:J48)</f>
        <v>0.52310000000000001</v>
      </c>
      <c r="I48" s="117">
        <v>4</v>
      </c>
      <c r="J48" s="104">
        <v>0.44669999999999999</v>
      </c>
      <c r="K48" s="118"/>
      <c r="L48" s="119" t="s">
        <v>29</v>
      </c>
      <c r="M48" s="81"/>
      <c r="N48" s="81"/>
      <c r="O48" s="106"/>
      <c r="P48" s="120" t="str">
        <f>IF(I48=$P$45,5,"")</f>
        <v/>
      </c>
      <c r="Q48" s="2"/>
      <c r="R48" s="2" t="s">
        <v>119</v>
      </c>
      <c r="S48" s="121">
        <f>D33</f>
        <v>0.16999999999999996</v>
      </c>
      <c r="T48" s="121">
        <f t="shared" ref="T48:AB48" si="10">E33</f>
        <v>-1.1822222222222223</v>
      </c>
      <c r="U48" s="121">
        <f t="shared" si="10"/>
        <v>1.45</v>
      </c>
      <c r="V48" s="121">
        <f t="shared" si="10"/>
        <v>0.4055555555555555</v>
      </c>
      <c r="W48" s="121">
        <f t="shared" si="10"/>
        <v>-1.4077777777777778</v>
      </c>
      <c r="X48" s="121">
        <f t="shared" si="10"/>
        <v>-0.31444444444444447</v>
      </c>
      <c r="Y48" s="121">
        <f t="shared" si="10"/>
        <v>0.51</v>
      </c>
      <c r="Z48" s="121">
        <f t="shared" si="10"/>
        <v>-0.52555555555555566</v>
      </c>
      <c r="AA48" s="121">
        <f t="shared" si="10"/>
        <v>2.4977777777777779</v>
      </c>
      <c r="AB48" s="121">
        <f t="shared" si="10"/>
        <v>-2.1199999999999997</v>
      </c>
      <c r="AC48" s="2"/>
      <c r="AD48" s="2"/>
      <c r="AE48" s="2"/>
      <c r="AF48" s="2"/>
    </row>
    <row r="49" spans="1:32" ht="14.25" customHeight="1" thickTop="1">
      <c r="A49" s="41" t="s">
        <v>28</v>
      </c>
      <c r="B49" s="96"/>
      <c r="C49" s="96"/>
      <c r="D49" s="96"/>
      <c r="E49" s="52"/>
      <c r="F49" s="52"/>
      <c r="G49" s="52"/>
      <c r="H49" s="53"/>
      <c r="I49" s="38" t="s">
        <v>27</v>
      </c>
      <c r="J49" s="107" t="s">
        <v>26</v>
      </c>
      <c r="K49" s="108"/>
      <c r="L49" s="52"/>
      <c r="M49" s="52"/>
      <c r="N49" s="52"/>
      <c r="O49" s="14"/>
      <c r="P49" s="122">
        <f>G6</f>
        <v>10</v>
      </c>
      <c r="Q49" s="2"/>
      <c r="R49" s="2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2"/>
      <c r="AD49" s="2"/>
      <c r="AE49" s="2"/>
      <c r="AF49" s="2"/>
    </row>
    <row r="50" spans="1:32" ht="14.25" customHeight="1">
      <c r="A50" s="41"/>
      <c r="B50" s="96"/>
      <c r="C50" s="96"/>
      <c r="D50" s="52" t="s">
        <v>25</v>
      </c>
      <c r="E50" s="52" t="s">
        <v>9</v>
      </c>
      <c r="F50" s="202" t="s">
        <v>24</v>
      </c>
      <c r="G50" s="202"/>
      <c r="H50" s="203"/>
      <c r="I50" s="24">
        <v>2</v>
      </c>
      <c r="J50" s="98">
        <v>0.70709999999999995</v>
      </c>
      <c r="K50" s="93"/>
      <c r="L50" s="52" t="s">
        <v>23</v>
      </c>
      <c r="M50" s="52" t="s">
        <v>9</v>
      </c>
      <c r="N50" s="110" t="s">
        <v>22</v>
      </c>
      <c r="O50" s="14"/>
      <c r="P50" s="123" t="str">
        <f t="shared" ref="P50:P58" si="11">IF(I50=$P$49,5,"")</f>
        <v/>
      </c>
      <c r="Q50" s="2"/>
      <c r="R50" s="2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2"/>
      <c r="AD50" s="2"/>
      <c r="AE50" s="2"/>
      <c r="AF50" s="2"/>
    </row>
    <row r="51" spans="1:32" ht="14.25" customHeight="1">
      <c r="A51" s="41"/>
      <c r="B51" s="96"/>
      <c r="C51" s="96"/>
      <c r="D51" s="96"/>
      <c r="E51" s="52" t="s">
        <v>9</v>
      </c>
      <c r="F51" s="124">
        <f>IF(F44="","",((((F44)^2)+((F47)^2))^0.5))</f>
        <v>0.36242968064323128</v>
      </c>
      <c r="G51" s="52"/>
      <c r="H51" s="53"/>
      <c r="I51" s="24">
        <v>3</v>
      </c>
      <c r="J51" s="98">
        <v>0.52310000000000001</v>
      </c>
      <c r="K51" s="93"/>
      <c r="L51" s="52"/>
      <c r="M51" s="52" t="s">
        <v>9</v>
      </c>
      <c r="N51" s="125">
        <f>IF(F51="","",(100*(F51/F58)))</f>
        <v>24.205878334164808</v>
      </c>
      <c r="O51" s="14" t="s">
        <v>16</v>
      </c>
      <c r="P51" s="123" t="str">
        <f t="shared" si="11"/>
        <v/>
      </c>
      <c r="Q51" s="126"/>
      <c r="R51" s="2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2"/>
      <c r="AD51" s="2"/>
      <c r="AE51" s="2"/>
      <c r="AF51" s="2"/>
    </row>
    <row r="52" spans="1:32" ht="14.25" customHeight="1" thickBot="1">
      <c r="A52" s="99"/>
      <c r="B52" s="100"/>
      <c r="C52" s="100"/>
      <c r="D52" s="100"/>
      <c r="E52" s="81"/>
      <c r="F52" s="128"/>
      <c r="G52" s="81"/>
      <c r="H52" s="129"/>
      <c r="I52" s="24">
        <v>4</v>
      </c>
      <c r="J52" s="98">
        <v>0.44669999999999999</v>
      </c>
      <c r="K52" s="118"/>
      <c r="L52" s="81"/>
      <c r="M52" s="81"/>
      <c r="N52" s="128"/>
      <c r="O52" s="106"/>
      <c r="P52" s="130" t="str">
        <f t="shared" si="11"/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4.25" customHeight="1" thickTop="1">
      <c r="A53" s="41" t="s">
        <v>21</v>
      </c>
      <c r="B53" s="96"/>
      <c r="C53" s="96"/>
      <c r="D53" s="96"/>
      <c r="E53" s="52"/>
      <c r="F53" s="52"/>
      <c r="G53" s="52"/>
      <c r="H53" s="53"/>
      <c r="I53" s="38">
        <v>5</v>
      </c>
      <c r="J53" s="98">
        <v>0.40300000000000002</v>
      </c>
      <c r="K53" s="93"/>
      <c r="L53" s="52"/>
      <c r="M53" s="52"/>
      <c r="N53" s="52"/>
      <c r="O53" s="14"/>
      <c r="P53" s="123" t="str">
        <f t="shared" si="11"/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4.25" customHeight="1">
      <c r="A54" s="41"/>
      <c r="B54" s="96"/>
      <c r="C54" s="96"/>
      <c r="D54" s="52" t="s">
        <v>20</v>
      </c>
      <c r="E54" s="52" t="s">
        <v>9</v>
      </c>
      <c r="F54" s="52" t="s">
        <v>19</v>
      </c>
      <c r="G54" s="52"/>
      <c r="H54" s="131"/>
      <c r="I54" s="24">
        <v>6</v>
      </c>
      <c r="J54" s="98">
        <v>0.37419999999999998</v>
      </c>
      <c r="K54" s="93"/>
      <c r="L54" s="52" t="s">
        <v>18</v>
      </c>
      <c r="M54" s="52" t="s">
        <v>9</v>
      </c>
      <c r="N54" s="110" t="s">
        <v>17</v>
      </c>
      <c r="O54" s="14"/>
      <c r="P54" s="123" t="str">
        <f t="shared" si="11"/>
        <v/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4.25" customHeight="1">
      <c r="A55" s="41"/>
      <c r="B55" s="96"/>
      <c r="C55" s="96"/>
      <c r="D55" s="96"/>
      <c r="E55" s="52" t="s">
        <v>9</v>
      </c>
      <c r="F55" s="132">
        <f>IF(O34="","",((O34*H58)))</f>
        <v>1.4527528888888888</v>
      </c>
      <c r="G55" s="52"/>
      <c r="H55" s="58"/>
      <c r="I55" s="24">
        <v>7</v>
      </c>
      <c r="J55" s="98">
        <v>0.35339999999999999</v>
      </c>
      <c r="K55" s="93"/>
      <c r="L55" s="52"/>
      <c r="M55" s="52" t="s">
        <v>9</v>
      </c>
      <c r="N55" s="133">
        <f>IF(F55="","",(100*(F55/F58)))</f>
        <v>97.026158607210718</v>
      </c>
      <c r="O55" s="14" t="s">
        <v>16</v>
      </c>
      <c r="P55" s="123" t="str">
        <f t="shared" si="11"/>
        <v/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4.25" customHeight="1">
      <c r="A56" s="41" t="s">
        <v>15</v>
      </c>
      <c r="B56" s="96"/>
      <c r="C56" s="96"/>
      <c r="D56" s="96"/>
      <c r="E56" s="52"/>
      <c r="F56" s="52"/>
      <c r="G56" s="52"/>
      <c r="H56" s="53"/>
      <c r="I56" s="24">
        <v>8</v>
      </c>
      <c r="J56" s="98">
        <v>0.33750000000000002</v>
      </c>
      <c r="K56" s="64" t="s">
        <v>14</v>
      </c>
      <c r="L56" s="58"/>
      <c r="M56" s="58"/>
      <c r="N56" s="72"/>
      <c r="O56" s="134"/>
      <c r="P56" s="123" t="str">
        <f t="shared" si="11"/>
        <v/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4.25" customHeight="1">
      <c r="A57" s="41"/>
      <c r="B57" s="96"/>
      <c r="C57" s="96"/>
      <c r="D57" s="52" t="s">
        <v>13</v>
      </c>
      <c r="E57" s="52" t="s">
        <v>9</v>
      </c>
      <c r="F57" s="96" t="s">
        <v>12</v>
      </c>
      <c r="G57" s="96"/>
      <c r="H57" s="14"/>
      <c r="I57" s="24">
        <v>9</v>
      </c>
      <c r="J57" s="98">
        <v>0.32490000000000002</v>
      </c>
      <c r="K57" s="93"/>
      <c r="L57" s="135" t="s">
        <v>11</v>
      </c>
      <c r="M57" s="52" t="s">
        <v>9</v>
      </c>
      <c r="N57" s="136" t="s">
        <v>10</v>
      </c>
      <c r="O57" s="14"/>
      <c r="P57" s="123" t="str">
        <f t="shared" si="11"/>
        <v/>
      </c>
      <c r="Q57" s="137"/>
      <c r="R57" s="126"/>
      <c r="S57" s="126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4.25" customHeight="1">
      <c r="A58" s="138"/>
      <c r="B58" s="139"/>
      <c r="C58" s="139"/>
      <c r="D58" s="139"/>
      <c r="E58" s="54" t="s">
        <v>9</v>
      </c>
      <c r="F58" s="140">
        <f>IF(F51="","",((((F51)^2)+((F55)^2))^0.5))</f>
        <v>1.4972796096875716</v>
      </c>
      <c r="G58" s="141"/>
      <c r="H58" s="142">
        <f>LOOKUP(5,P50:P58,J50:J58)</f>
        <v>0.31459999999999999</v>
      </c>
      <c r="I58" s="24">
        <v>10</v>
      </c>
      <c r="J58" s="98">
        <v>0.31459999999999999</v>
      </c>
      <c r="K58" s="143"/>
      <c r="L58" s="54"/>
      <c r="M58" s="54" t="s">
        <v>9</v>
      </c>
      <c r="N58" s="144">
        <f>IF(F51="","",(1.41*(F55/F51)))</f>
        <v>5.6518041505262921</v>
      </c>
      <c r="O58" s="145"/>
      <c r="P58" s="123">
        <f t="shared" si="11"/>
        <v>5</v>
      </c>
      <c r="Q58" s="126"/>
      <c r="R58" s="146"/>
      <c r="S58" s="126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4.25" customHeight="1">
      <c r="A59" s="147" t="s">
        <v>8</v>
      </c>
      <c r="B59" s="4"/>
      <c r="C59" s="148"/>
      <c r="D59" s="66"/>
      <c r="E59" s="66"/>
      <c r="F59" s="208" t="s">
        <v>120</v>
      </c>
      <c r="G59" s="208"/>
      <c r="H59" s="208"/>
      <c r="I59" s="208"/>
      <c r="J59" s="66"/>
      <c r="K59" s="66"/>
      <c r="L59" s="149"/>
      <c r="M59" s="205" t="s">
        <v>7</v>
      </c>
      <c r="N59" s="206"/>
      <c r="O59" s="207"/>
      <c r="P59" s="150"/>
      <c r="Q59" s="151"/>
      <c r="R59" s="126"/>
      <c r="S59" s="126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customHeight="1">
      <c r="A60" s="41"/>
      <c r="B60" s="72"/>
      <c r="C60" s="72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72"/>
      <c r="O60" s="152"/>
      <c r="P60" s="20"/>
      <c r="Q60" s="153"/>
      <c r="R60" s="2"/>
      <c r="S60" s="37"/>
      <c r="T60" s="153"/>
      <c r="U60" s="37"/>
      <c r="V60" s="154"/>
      <c r="W60" s="154"/>
      <c r="X60" s="154"/>
      <c r="Y60" s="154"/>
      <c r="Z60" s="154"/>
      <c r="AA60" s="154"/>
      <c r="AB60" s="2"/>
      <c r="AC60" s="2"/>
      <c r="AD60" s="2"/>
      <c r="AE60" s="2"/>
      <c r="AF60" s="2"/>
    </row>
    <row r="61" spans="1:32" ht="15.75" customHeight="1">
      <c r="A61" s="15" t="s">
        <v>125</v>
      </c>
      <c r="B61" s="72"/>
      <c r="C61" s="72"/>
      <c r="D61" s="110" t="s">
        <v>6</v>
      </c>
      <c r="E61" s="58"/>
      <c r="F61" s="58"/>
      <c r="G61" s="58"/>
      <c r="H61" s="58"/>
      <c r="I61" s="58"/>
      <c r="J61" s="58"/>
      <c r="K61" s="58"/>
      <c r="L61" s="58"/>
      <c r="M61" s="155" t="str">
        <f>IF(N51="","",(IF(N51&lt;10,"a","")))</f>
        <v/>
      </c>
      <c r="N61" s="156" t="s">
        <v>4</v>
      </c>
      <c r="O61" s="152"/>
      <c r="Q61" s="79"/>
      <c r="R61" s="2"/>
      <c r="S61" s="79"/>
      <c r="T61" s="153"/>
      <c r="U61" s="37"/>
      <c r="V61" s="154"/>
      <c r="W61" s="154"/>
      <c r="X61" s="154"/>
      <c r="Y61" s="154"/>
      <c r="Z61" s="154"/>
      <c r="AA61" s="154"/>
      <c r="AB61" s="2"/>
      <c r="AC61" s="2"/>
      <c r="AD61" s="2"/>
      <c r="AE61" s="2"/>
      <c r="AF61" s="2"/>
    </row>
    <row r="62" spans="1:32" ht="15.75" customHeight="1">
      <c r="A62" s="41" t="s">
        <v>126</v>
      </c>
      <c r="B62" s="72"/>
      <c r="C62" s="72"/>
      <c r="D62" s="110" t="s">
        <v>5</v>
      </c>
      <c r="E62" s="58"/>
      <c r="F62" s="58"/>
      <c r="G62" s="58"/>
      <c r="H62" s="58"/>
      <c r="I62" s="58"/>
      <c r="J62" s="58"/>
      <c r="K62" s="58"/>
      <c r="L62" s="58"/>
      <c r="M62" s="155" t="str">
        <f>IF(N51&lt;10,"",IF(N51&lt;30,"a",""))</f>
        <v>a</v>
      </c>
      <c r="N62" s="156" t="s">
        <v>2</v>
      </c>
      <c r="O62" s="152"/>
      <c r="Q62" s="79"/>
      <c r="R62" s="2"/>
      <c r="S62" s="37"/>
      <c r="T62" s="153"/>
      <c r="U62" s="37"/>
      <c r="V62" s="154"/>
      <c r="W62" s="154"/>
      <c r="X62" s="154"/>
      <c r="Y62" s="154"/>
      <c r="Z62" s="154"/>
      <c r="AA62" s="154"/>
      <c r="AB62" s="2"/>
      <c r="AC62" s="2"/>
      <c r="AD62" s="2"/>
      <c r="AE62" s="2"/>
      <c r="AF62" s="2"/>
    </row>
    <row r="63" spans="1:32" ht="15.75" customHeight="1">
      <c r="A63" s="41" t="s">
        <v>127</v>
      </c>
      <c r="B63" s="72"/>
      <c r="C63" s="72"/>
      <c r="D63" s="110" t="s">
        <v>3</v>
      </c>
      <c r="E63" s="58"/>
      <c r="F63" s="58"/>
      <c r="G63" s="58"/>
      <c r="H63" s="58"/>
      <c r="I63" s="58"/>
      <c r="J63" s="58"/>
      <c r="K63" s="58"/>
      <c r="L63" s="58"/>
      <c r="M63" s="155" t="str">
        <f>IF(N51="","",(IF(N51&lt;10,"",IF(N51&lt;30,"","a"))))</f>
        <v/>
      </c>
      <c r="N63" s="156" t="s">
        <v>0</v>
      </c>
      <c r="O63" s="152"/>
      <c r="Q63" s="153"/>
      <c r="R63" s="2"/>
      <c r="S63" s="79"/>
      <c r="T63" s="154"/>
      <c r="U63" s="153"/>
      <c r="V63" s="154"/>
      <c r="W63" s="154"/>
      <c r="X63" s="154"/>
      <c r="Y63" s="154"/>
      <c r="Z63" s="154"/>
      <c r="AA63" s="154"/>
      <c r="AB63" s="2"/>
      <c r="AC63" s="2"/>
      <c r="AD63" s="2"/>
      <c r="AE63" s="2"/>
      <c r="AF63" s="2"/>
    </row>
    <row r="64" spans="1:32" ht="21.75" customHeight="1">
      <c r="A64" s="55" t="s">
        <v>1</v>
      </c>
      <c r="B64" s="157"/>
      <c r="C64" s="157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157"/>
      <c r="O64" s="158"/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0"/>
      <c r="C65" s="20"/>
      <c r="D65" s="159"/>
      <c r="E65" s="22"/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8.75" customHeight="1">
      <c r="A66" s="20"/>
      <c r="B66" s="20"/>
      <c r="C66" s="20"/>
      <c r="D66" s="22"/>
      <c r="E66" s="22"/>
      <c r="F66" s="22"/>
      <c r="G66" s="22"/>
      <c r="H66" s="160"/>
      <c r="I66" s="22"/>
      <c r="J66" s="22"/>
      <c r="K66" s="22"/>
      <c r="L66" s="22"/>
      <c r="M66" s="22"/>
      <c r="N66" s="20"/>
      <c r="O66" s="20"/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8.75" customHeight="1">
      <c r="A67" s="20"/>
      <c r="B67" s="20"/>
      <c r="C67" s="20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0"/>
      <c r="O67" s="20"/>
      <c r="P67" s="20"/>
      <c r="Q67" s="161"/>
      <c r="R67" s="36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</row>
    <row r="68" spans="1:32" ht="18.75" customHeight="1">
      <c r="A68" s="20"/>
      <c r="B68" s="20"/>
      <c r="C68" s="20"/>
      <c r="D68" s="162"/>
      <c r="E68" s="22"/>
      <c r="F68" s="22"/>
      <c r="H68" s="22"/>
      <c r="I68" s="22"/>
      <c r="J68" s="163"/>
      <c r="K68" s="22"/>
      <c r="L68" s="22"/>
      <c r="M68" s="22"/>
      <c r="N68" s="20"/>
      <c r="O68" s="20"/>
      <c r="P68" s="20"/>
      <c r="Q68" s="36"/>
      <c r="R68" s="36"/>
      <c r="S68" s="36"/>
      <c r="T68" s="36"/>
      <c r="U68" s="36"/>
      <c r="V68" s="8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spans="1:32" ht="18.75" customHeight="1">
      <c r="A69" s="20"/>
      <c r="B69" s="20"/>
      <c r="C69" s="20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0"/>
      <c r="O69" s="164"/>
      <c r="P69" s="20"/>
      <c r="Q69" s="2"/>
      <c r="R69" s="2"/>
      <c r="S69" s="2"/>
      <c r="T69" s="2"/>
      <c r="U69" s="2"/>
      <c r="V69" s="2"/>
      <c r="W69" s="2"/>
      <c r="X69" s="2"/>
      <c r="Y69" s="173"/>
      <c r="Z69" s="173"/>
      <c r="AA69" s="9"/>
      <c r="AB69" s="9"/>
      <c r="AC69" s="9"/>
      <c r="AD69" s="9"/>
      <c r="AE69" s="9"/>
      <c r="AF69" s="9"/>
    </row>
    <row r="70" spans="1:32" ht="18.75" customHeight="1">
      <c r="A70" s="20"/>
      <c r="B70" s="20"/>
      <c r="C70" s="20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0"/>
      <c r="O70" s="20"/>
      <c r="P70" s="20"/>
      <c r="Q70" s="2"/>
      <c r="R70" s="2"/>
      <c r="S70" s="2"/>
      <c r="T70" s="2"/>
      <c r="U70" s="2"/>
      <c r="V70" s="2"/>
      <c r="W70" s="2"/>
      <c r="X70" s="2"/>
      <c r="Y70" s="173"/>
      <c r="Z70" s="173"/>
      <c r="AA70" s="8"/>
      <c r="AB70" s="8"/>
      <c r="AC70" s="8"/>
      <c r="AD70" s="8"/>
      <c r="AE70" s="8"/>
      <c r="AF70" s="8"/>
    </row>
    <row r="71" spans="1:32" ht="18.75" customHeight="1">
      <c r="A71" s="20"/>
      <c r="B71" s="20"/>
      <c r="C71" s="20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0"/>
      <c r="O71" s="20"/>
      <c r="P71" s="20"/>
      <c r="Q71" s="2"/>
      <c r="R71" s="2"/>
      <c r="S71" s="2"/>
      <c r="T71" s="2"/>
      <c r="U71" s="2"/>
      <c r="V71" s="2"/>
      <c r="W71" s="2"/>
      <c r="X71" s="2"/>
      <c r="Y71" s="204"/>
      <c r="Z71" s="204"/>
      <c r="AA71" s="10"/>
      <c r="AB71" s="10"/>
      <c r="AC71" s="10"/>
      <c r="AD71" s="10"/>
      <c r="AE71" s="10"/>
      <c r="AF71" s="10"/>
    </row>
    <row r="72" spans="1:32" ht="18.75" customHeight="1">
      <c r="A72" s="20"/>
      <c r="B72" s="20"/>
      <c r="C72" s="20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0"/>
      <c r="O72" s="20"/>
      <c r="P72" s="20"/>
      <c r="Q72" s="2"/>
      <c r="R72" s="2"/>
      <c r="S72" s="2"/>
      <c r="T72" s="2"/>
      <c r="U72" s="2"/>
      <c r="V72" s="2"/>
      <c r="W72" s="2"/>
      <c r="X72" s="2"/>
      <c r="Y72" s="204"/>
      <c r="Z72" s="204"/>
      <c r="AA72" s="10"/>
      <c r="AB72" s="10"/>
      <c r="AC72" s="10"/>
      <c r="AD72" s="10"/>
      <c r="AE72" s="10"/>
      <c r="AF72" s="10"/>
    </row>
    <row r="73" spans="1:32" ht="18.75" customHeight="1">
      <c r="A73" s="20"/>
      <c r="B73" s="20"/>
      <c r="C73" s="20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0"/>
      <c r="O73" s="20"/>
      <c r="P73" s="20"/>
      <c r="Q73" s="2"/>
      <c r="R73" s="2"/>
      <c r="S73" s="2"/>
      <c r="T73" s="2"/>
      <c r="U73" s="2"/>
      <c r="V73" s="2"/>
      <c r="W73" s="2"/>
      <c r="X73" s="2"/>
      <c r="Y73" s="204"/>
      <c r="Z73" s="204"/>
      <c r="AA73" s="10"/>
      <c r="AB73" s="10"/>
      <c r="AC73" s="10"/>
      <c r="AD73" s="10"/>
      <c r="AE73" s="10"/>
      <c r="AF73" s="10"/>
    </row>
    <row r="74" spans="1:32" ht="18.75" customHeight="1">
      <c r="A74" s="20"/>
      <c r="B74" s="20"/>
      <c r="C74" s="20"/>
      <c r="D74" s="22"/>
      <c r="E74" s="22"/>
      <c r="F74" s="22"/>
      <c r="G74" s="22"/>
      <c r="H74" s="22"/>
      <c r="I74" s="22"/>
      <c r="J74" s="22"/>
      <c r="K74" s="22"/>
      <c r="L74" s="22"/>
      <c r="M74" s="166"/>
      <c r="N74" s="166"/>
      <c r="O74" s="20"/>
      <c r="P74" s="20"/>
      <c r="Q74" s="2"/>
      <c r="R74" s="2"/>
      <c r="S74" s="2"/>
      <c r="T74" s="2"/>
      <c r="U74" s="2"/>
      <c r="V74" s="2"/>
      <c r="W74" s="2"/>
      <c r="X74" s="2"/>
      <c r="Y74" s="204"/>
      <c r="Z74" s="204"/>
      <c r="AA74" s="10"/>
      <c r="AB74" s="10"/>
      <c r="AC74" s="10"/>
      <c r="AD74" s="10"/>
      <c r="AE74" s="10"/>
      <c r="AF74" s="10"/>
    </row>
    <row r="75" spans="1:32" ht="18.75" customHeight="1">
      <c r="A75" s="20"/>
      <c r="B75" s="20"/>
      <c r="C75" s="20"/>
      <c r="D75" s="22"/>
      <c r="E75" s="22"/>
      <c r="F75" s="22"/>
      <c r="G75" s="22"/>
      <c r="H75" s="22"/>
      <c r="I75" s="22"/>
      <c r="J75" s="22"/>
      <c r="K75" s="22"/>
      <c r="L75" s="22"/>
      <c r="M75" s="167"/>
      <c r="N75" s="167"/>
      <c r="O75" s="20"/>
      <c r="P75" s="20"/>
      <c r="Q75" s="2"/>
      <c r="R75" s="2"/>
      <c r="S75" s="2"/>
      <c r="T75" s="2"/>
      <c r="U75" s="2"/>
      <c r="V75" s="2"/>
      <c r="W75" s="2"/>
      <c r="X75" s="2"/>
      <c r="Y75" s="204"/>
      <c r="Z75" s="204"/>
      <c r="AA75" s="10"/>
      <c r="AB75" s="10"/>
      <c r="AC75" s="10"/>
      <c r="AD75" s="10"/>
      <c r="AE75" s="10"/>
      <c r="AF75" s="10"/>
    </row>
    <row r="76" spans="1:32" ht="18.75" customHeight="1">
      <c r="A76" s="20"/>
      <c r="B76" s="20"/>
      <c r="C76" s="20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0"/>
      <c r="O76" s="20"/>
      <c r="P76" s="20"/>
      <c r="Q76" s="2"/>
      <c r="R76" s="2"/>
      <c r="S76" s="2"/>
      <c r="T76" s="2"/>
      <c r="U76" s="2"/>
      <c r="V76" s="2"/>
      <c r="W76" s="2"/>
      <c r="X76" s="2"/>
      <c r="Y76" s="204"/>
      <c r="Z76" s="204"/>
      <c r="AA76" s="10"/>
      <c r="AB76" s="10"/>
      <c r="AC76" s="10"/>
      <c r="AD76" s="10"/>
      <c r="AE76" s="10"/>
      <c r="AF76" s="10"/>
    </row>
    <row r="77" spans="1:32" ht="18.75" customHeight="1">
      <c r="A77" s="20"/>
      <c r="B77" s="20"/>
      <c r="C77" s="20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0"/>
      <c r="O77" s="20"/>
      <c r="P77" s="20"/>
      <c r="Q77" s="2"/>
      <c r="R77" s="2"/>
      <c r="S77" s="2"/>
      <c r="T77" s="2"/>
      <c r="U77" s="2"/>
      <c r="V77" s="2"/>
      <c r="W77" s="2"/>
      <c r="X77" s="2"/>
      <c r="Y77" s="204"/>
      <c r="Z77" s="204"/>
      <c r="AA77" s="10"/>
      <c r="AB77" s="10"/>
      <c r="AC77" s="10"/>
      <c r="AD77" s="10"/>
      <c r="AE77" s="10"/>
      <c r="AF77" s="10"/>
    </row>
    <row r="78" spans="1:32" ht="18.75" customHeight="1">
      <c r="A78" s="20"/>
      <c r="B78" s="20"/>
      <c r="C78" s="20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0"/>
      <c r="O78" s="20"/>
      <c r="P78" s="20"/>
      <c r="Q78" s="2"/>
      <c r="R78" s="2"/>
      <c r="S78" s="2"/>
      <c r="T78" s="2"/>
      <c r="U78" s="2"/>
      <c r="V78" s="2"/>
      <c r="W78" s="2"/>
      <c r="X78" s="2"/>
      <c r="Y78" s="204"/>
      <c r="Z78" s="204"/>
      <c r="AA78" s="10"/>
      <c r="AB78" s="10"/>
      <c r="AC78" s="10"/>
      <c r="AD78" s="10"/>
      <c r="AE78" s="10"/>
      <c r="AF78" s="10"/>
    </row>
    <row r="79" spans="1:32" ht="18.75" customHeight="1">
      <c r="A79" s="20"/>
      <c r="B79" s="20"/>
      <c r="C79" s="20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0"/>
      <c r="O79" s="20"/>
      <c r="P79" s="20"/>
      <c r="Q79" s="2"/>
      <c r="R79" s="2"/>
      <c r="S79" s="2"/>
      <c r="T79" s="2"/>
      <c r="U79" s="2"/>
      <c r="V79" s="2"/>
      <c r="W79" s="2"/>
      <c r="X79" s="2"/>
      <c r="Y79" s="204"/>
      <c r="Z79" s="204"/>
      <c r="AA79" s="10"/>
      <c r="AB79" s="10"/>
      <c r="AC79" s="10"/>
      <c r="AD79" s="10"/>
      <c r="AE79" s="10"/>
      <c r="AF79" s="10"/>
    </row>
    <row r="80" spans="1:32" ht="18.75" customHeight="1">
      <c r="A80" s="20"/>
      <c r="B80" s="20"/>
      <c r="C80" s="20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0"/>
      <c r="O80" s="20"/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8.75" customHeight="1">
      <c r="A81" s="20"/>
      <c r="B81" s="20"/>
      <c r="C81" s="20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0"/>
      <c r="O81" s="20"/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8.75" customHeight="1">
      <c r="A82" s="20"/>
      <c r="B82" s="20"/>
      <c r="C82" s="20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0"/>
      <c r="O82" s="20"/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8.75" customHeight="1">
      <c r="A83" s="20"/>
      <c r="B83" s="20"/>
      <c r="C83" s="20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0"/>
      <c r="O83" s="20"/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8.75" customHeight="1">
      <c r="A84" s="20"/>
      <c r="B84" s="20"/>
      <c r="C84" s="20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0"/>
      <c r="O84" s="20"/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8.75" customHeight="1">
      <c r="A85" s="20"/>
      <c r="B85" s="20"/>
      <c r="C85" s="20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0"/>
      <c r="O85" s="20"/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8.75" customHeight="1">
      <c r="A86" s="20"/>
      <c r="B86" s="20"/>
      <c r="C86" s="20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0"/>
      <c r="O86" s="20"/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8.75" customHeight="1">
      <c r="A87" s="20"/>
      <c r="B87" s="20"/>
      <c r="C87" s="20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0"/>
      <c r="O87" s="20"/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8.75" customHeight="1">
      <c r="A88" s="20"/>
      <c r="B88" s="20"/>
      <c r="C88" s="20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0"/>
      <c r="O88" s="20"/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8.75" customHeight="1">
      <c r="A89" s="20"/>
      <c r="B89" s="20"/>
      <c r="C89" s="20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0"/>
      <c r="O89" s="20"/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8.75" customHeight="1">
      <c r="A90" s="20"/>
      <c r="B90" s="20"/>
      <c r="C90" s="20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0"/>
      <c r="O90" s="20"/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8.75" customHeight="1">
      <c r="A91" s="20"/>
      <c r="B91" s="20"/>
      <c r="C91" s="20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0"/>
      <c r="O91" s="20"/>
      <c r="P91" s="20"/>
    </row>
    <row r="92" spans="1:32" ht="18.75" customHeight="1">
      <c r="A92" s="20"/>
      <c r="B92" s="20"/>
      <c r="C92" s="20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0"/>
      <c r="O92" s="20"/>
      <c r="P92" s="20"/>
    </row>
    <row r="93" spans="1:32" ht="18.75" customHeight="1">
      <c r="A93" s="20"/>
      <c r="B93" s="20"/>
      <c r="C93" s="20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0"/>
      <c r="O93" s="20"/>
      <c r="P93" s="20"/>
    </row>
    <row r="94" spans="1:32" ht="18.75" customHeight="1">
      <c r="A94" s="20"/>
      <c r="B94" s="20"/>
      <c r="C94" s="20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0"/>
      <c r="O94" s="20"/>
      <c r="P94" s="20"/>
    </row>
    <row r="95" spans="1:32" ht="18.75" customHeight="1">
      <c r="A95" s="20"/>
      <c r="B95" s="20"/>
      <c r="C95" s="20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0"/>
      <c r="O95" s="20"/>
      <c r="P95" s="20"/>
    </row>
    <row r="96" spans="1:32" ht="18.75" customHeight="1">
      <c r="A96" s="20"/>
      <c r="B96" s="20"/>
      <c r="C96" s="20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0"/>
      <c r="O96" s="20"/>
      <c r="P96" s="20"/>
    </row>
    <row r="97" spans="1:16" ht="18.75" customHeight="1">
      <c r="A97" s="20"/>
      <c r="B97" s="20"/>
      <c r="C97" s="20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0"/>
      <c r="O97" s="20"/>
      <c r="P97" s="20"/>
    </row>
    <row r="98" spans="1:16" ht="18.75" customHeight="1">
      <c r="A98" s="20"/>
      <c r="B98" s="20"/>
      <c r="C98" s="20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0"/>
      <c r="O98" s="20"/>
    </row>
    <row r="99" spans="1:16" ht="18.75" customHeight="1">
      <c r="A99" s="20"/>
      <c r="B99" s="20"/>
      <c r="C99" s="20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0"/>
      <c r="O99" s="20"/>
    </row>
    <row r="100" spans="1:16" ht="18.75" customHeight="1"/>
    <row r="101" spans="1:16" ht="18.75" customHeight="1"/>
    <row r="102" spans="1:16" ht="18.75" customHeight="1"/>
    <row r="103" spans="1:16" ht="18.75" customHeight="1"/>
    <row r="104" spans="1:16" ht="18.75" customHeight="1"/>
    <row r="105" spans="1:16" ht="18.75" customHeight="1"/>
    <row r="106" spans="1:16" ht="18.75" customHeight="1"/>
    <row r="107" spans="1:16" ht="18.75" customHeight="1"/>
    <row r="108" spans="1:16" ht="18.75" customHeight="1"/>
    <row r="109" spans="1:16" ht="18.75" customHeight="1"/>
    <row r="110" spans="1:16" ht="18.75" customHeight="1"/>
    <row r="111" spans="1:16" ht="18.75" customHeight="1"/>
    <row r="112" spans="1:16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</sheetData>
  <sheetProtection algorithmName="SHA-512" hashValue="WOwlIutap9B2/oyuvnFiMKKImY8uOJ73kRKwSF619J9TGrqudiBAnjU610sAg7tLufe4VV1DGNycpxv9aM0I3Q==" saltValue="QZtA1C1FdpV1/IfKpfnGcQ==" spinCount="100000" sheet="1" objects="1" scenarios="1"/>
  <mergeCells count="76">
    <mergeCell ref="Y79:Z79"/>
    <mergeCell ref="Y75:Z75"/>
    <mergeCell ref="Y76:Z76"/>
    <mergeCell ref="Y77:Z77"/>
    <mergeCell ref="Y78:Z78"/>
    <mergeCell ref="F46:H46"/>
    <mergeCell ref="F50:H50"/>
    <mergeCell ref="Y74:Z74"/>
    <mergeCell ref="K33:K34"/>
    <mergeCell ref="M33:M34"/>
    <mergeCell ref="Y71:Z71"/>
    <mergeCell ref="Y72:Z72"/>
    <mergeCell ref="Y73:Z73"/>
    <mergeCell ref="M59:O59"/>
    <mergeCell ref="K41:O41"/>
    <mergeCell ref="I33:I34"/>
    <mergeCell ref="J33:J34"/>
    <mergeCell ref="G33:G34"/>
    <mergeCell ref="H33:H34"/>
    <mergeCell ref="L33:L34"/>
    <mergeCell ref="F59:I59"/>
    <mergeCell ref="J35:J40"/>
    <mergeCell ref="A32:C32"/>
    <mergeCell ref="A33:C33"/>
    <mergeCell ref="D33:D34"/>
    <mergeCell ref="A31:C31"/>
    <mergeCell ref="A34:B34"/>
    <mergeCell ref="E33:E34"/>
    <mergeCell ref="F33:F34"/>
    <mergeCell ref="A28:B30"/>
    <mergeCell ref="N27:O27"/>
    <mergeCell ref="N28:O28"/>
    <mergeCell ref="N29:O29"/>
    <mergeCell ref="A25:C25"/>
    <mergeCell ref="N22:O22"/>
    <mergeCell ref="N23:O23"/>
    <mergeCell ref="A22:B24"/>
    <mergeCell ref="A26:C26"/>
    <mergeCell ref="A19:C19"/>
    <mergeCell ref="N21:O21"/>
    <mergeCell ref="N16:O16"/>
    <mergeCell ref="N17:O17"/>
    <mergeCell ref="A20:C20"/>
    <mergeCell ref="A16:B18"/>
    <mergeCell ref="N11:O11"/>
    <mergeCell ref="A13:C13"/>
    <mergeCell ref="N15:O15"/>
    <mergeCell ref="A14:C14"/>
    <mergeCell ref="A10:B12"/>
    <mergeCell ref="A1:O2"/>
    <mergeCell ref="Y69:Z70"/>
    <mergeCell ref="Q27:Q35"/>
    <mergeCell ref="Q25:R26"/>
    <mergeCell ref="Q4:Q23"/>
    <mergeCell ref="S2:AF2"/>
    <mergeCell ref="Q2:R3"/>
    <mergeCell ref="H3:I3"/>
    <mergeCell ref="H4:I4"/>
    <mergeCell ref="D5:E5"/>
    <mergeCell ref="A8:C8"/>
    <mergeCell ref="D8:M8"/>
    <mergeCell ref="N8:O9"/>
    <mergeCell ref="C3:E3"/>
    <mergeCell ref="C4:E4"/>
    <mergeCell ref="N10:O10"/>
    <mergeCell ref="D7:E7"/>
    <mergeCell ref="H7:I7"/>
    <mergeCell ref="B6:D6"/>
    <mergeCell ref="G6:H6"/>
    <mergeCell ref="H5:I5"/>
    <mergeCell ref="M3:O4"/>
    <mergeCell ref="M5:O7"/>
    <mergeCell ref="K3:L3"/>
    <mergeCell ref="K4:L4"/>
    <mergeCell ref="K5:L5"/>
    <mergeCell ref="K6:L6"/>
  </mergeCells>
  <printOptions horizontalCentered="1"/>
  <pageMargins left="0.29527559055118113" right="0.19685039370078741" top="0.19685039370078741" bottom="0" header="0.15748031496062992" footer="7.874015748031496E-2"/>
  <pageSetup paperSize="9" scale="90" orientation="portrait" horizontalDpi="300" verticalDpi="300" r:id="rId1"/>
  <headerFooter alignWithMargins="0"/>
  <rowBreaks count="1" manualBreakCount="1">
    <brk id="6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msa-Variables</vt:lpstr>
      <vt:lpstr>'msa-Variables'!Print_Area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BIG-Q2</dc:creator>
  <cp:lastModifiedBy>FF</cp:lastModifiedBy>
  <cp:lastPrinted>2021-07-16T09:08:24Z</cp:lastPrinted>
  <dcterms:created xsi:type="dcterms:W3CDTF">2014-07-22T01:00:54Z</dcterms:created>
  <dcterms:modified xsi:type="dcterms:W3CDTF">2021-07-21T07:25:44Z</dcterms:modified>
</cp:coreProperties>
</file>